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x_nigr\Desktop\Styremøte 3\"/>
    </mc:Choice>
  </mc:AlternateContent>
  <xr:revisionPtr revIDLastSave="0" documentId="8_{169DC716-F6BB-46AF-A80B-2CF4D6324EFA}" xr6:coauthVersionLast="47" xr6:coauthVersionMax="47" xr10:uidLastSave="{00000000-0000-0000-0000-000000000000}"/>
  <bookViews>
    <workbookView xWindow="-28920" yWindow="-990" windowWidth="29040" windowHeight="17640" tabRatio="716" firstSheet="6" activeTab="6" xr2:uid="{00000000-000D-0000-FFFF-FFFF00000000}"/>
  </bookViews>
  <sheets>
    <sheet name="Resultat 28.02.23 mot budsjett" sheetId="5" state="hidden" r:id="rId1"/>
    <sheet name="Saldo pr. 28.02.23" sheetId="10" state="hidden" r:id="rId2"/>
    <sheet name="Resultat 30.04.23 mot budsj" sheetId="13" state="hidden" r:id="rId3"/>
    <sheet name="Saldo pr. 30.04.23" sheetId="12" state="hidden" r:id="rId4"/>
    <sheet name="Resultat 31.08.23 mot budsjett" sheetId="16" r:id="rId5"/>
    <sheet name="Saldo pr. 31.08.23" sheetId="14" r:id="rId6"/>
    <sheet name="Vedtatt budsjett 2023" sheetId="11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4" l="1"/>
  <c r="B35" i="16"/>
  <c r="B32" i="16"/>
  <c r="B26" i="16"/>
  <c r="B25" i="16"/>
  <c r="B24" i="16"/>
  <c r="G24" i="16" s="1"/>
  <c r="B23" i="16"/>
  <c r="B22" i="16"/>
  <c r="B21" i="16"/>
  <c r="B20" i="16"/>
  <c r="B19" i="16"/>
  <c r="B18" i="16"/>
  <c r="B17" i="16"/>
  <c r="G17" i="16" s="1"/>
  <c r="B16" i="16"/>
  <c r="B15" i="16"/>
  <c r="B14" i="16"/>
  <c r="B13" i="16"/>
  <c r="B12" i="16"/>
  <c r="B11" i="16"/>
  <c r="B8" i="16"/>
  <c r="B6" i="16"/>
  <c r="B4" i="16"/>
  <c r="G4" i="16" s="1"/>
  <c r="D36" i="16"/>
  <c r="D32" i="16"/>
  <c r="D26" i="16"/>
  <c r="D25" i="16"/>
  <c r="D23" i="16"/>
  <c r="D22" i="16"/>
  <c r="D21" i="16"/>
  <c r="D20" i="16"/>
  <c r="D19" i="16"/>
  <c r="G19" i="16" s="1"/>
  <c r="D18" i="16"/>
  <c r="D17" i="16"/>
  <c r="D16" i="16"/>
  <c r="D15" i="16"/>
  <c r="D14" i="16"/>
  <c r="D13" i="16"/>
  <c r="D12" i="16"/>
  <c r="D11" i="16"/>
  <c r="D6" i="16"/>
  <c r="D4" i="16"/>
  <c r="G35" i="16"/>
  <c r="G34" i="16"/>
  <c r="G33" i="16"/>
  <c r="E32" i="16"/>
  <c r="E36" i="16" s="1"/>
  <c r="G29" i="16"/>
  <c r="G27" i="16"/>
  <c r="E26" i="16"/>
  <c r="E25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28" i="16" s="1"/>
  <c r="G8" i="16"/>
  <c r="G7" i="16"/>
  <c r="E6" i="16"/>
  <c r="G5" i="16"/>
  <c r="E4" i="16"/>
  <c r="E9" i="16" s="1"/>
  <c r="E30" i="16" s="1"/>
  <c r="D31" i="12"/>
  <c r="G23" i="16" l="1"/>
  <c r="G22" i="16"/>
  <c r="G21" i="16"/>
  <c r="G20" i="16"/>
  <c r="G18" i="16"/>
  <c r="G15" i="16"/>
  <c r="G16" i="16"/>
  <c r="G14" i="16"/>
  <c r="G13" i="16"/>
  <c r="G12" i="16"/>
  <c r="G6" i="16"/>
  <c r="G32" i="16"/>
  <c r="G36" i="16" s="1"/>
  <c r="G26" i="16"/>
  <c r="G25" i="16"/>
  <c r="D28" i="16"/>
  <c r="G11" i="16"/>
  <c r="G9" i="16"/>
  <c r="D9" i="16"/>
  <c r="E38" i="16"/>
  <c r="B36" i="16"/>
  <c r="B28" i="16"/>
  <c r="B9" i="16"/>
  <c r="D5" i="12"/>
  <c r="B6" i="13" s="1"/>
  <c r="G28" i="16" l="1"/>
  <c r="G30" i="16" s="1"/>
  <c r="G38" i="16" s="1"/>
  <c r="D30" i="16"/>
  <c r="D38" i="16" s="1"/>
  <c r="B30" i="16"/>
  <c r="B38" i="16" s="1"/>
  <c r="D4" i="12"/>
  <c r="C4" i="12" s="1"/>
  <c r="B35" i="13"/>
  <c r="B36" i="13"/>
  <c r="B32" i="13"/>
  <c r="B17" i="13"/>
  <c r="B18" i="13"/>
  <c r="B22" i="13"/>
  <c r="B15" i="13"/>
  <c r="B13" i="13"/>
  <c r="D44" i="12" l="1"/>
  <c r="B12" i="13"/>
  <c r="B25" i="13"/>
  <c r="B26" i="13"/>
  <c r="G26" i="13" s="1"/>
  <c r="B24" i="13"/>
  <c r="G24" i="13" s="1"/>
  <c r="B23" i="13"/>
  <c r="B21" i="13"/>
  <c r="B20" i="13"/>
  <c r="B19" i="13"/>
  <c r="B16" i="13"/>
  <c r="B14" i="13"/>
  <c r="B11" i="13"/>
  <c r="B8" i="13"/>
  <c r="G8" i="13" s="1"/>
  <c r="B4" i="13"/>
  <c r="D49" i="11"/>
  <c r="D32" i="13"/>
  <c r="D36" i="13" s="1"/>
  <c r="D26" i="13"/>
  <c r="D25" i="13"/>
  <c r="D23" i="13"/>
  <c r="D22" i="13"/>
  <c r="G22" i="13" s="1"/>
  <c r="D21" i="13"/>
  <c r="D20" i="13"/>
  <c r="D19" i="13"/>
  <c r="D18" i="13"/>
  <c r="G18" i="13" s="1"/>
  <c r="D17" i="13"/>
  <c r="D16" i="13"/>
  <c r="D15" i="13"/>
  <c r="D14" i="13"/>
  <c r="D13" i="13"/>
  <c r="D12" i="13"/>
  <c r="D11" i="13"/>
  <c r="D6" i="13"/>
  <c r="D9" i="13" s="1"/>
  <c r="D4" i="13"/>
  <c r="G35" i="13"/>
  <c r="G34" i="13"/>
  <c r="G33" i="13"/>
  <c r="E32" i="13"/>
  <c r="E36" i="13" s="1"/>
  <c r="G29" i="13"/>
  <c r="G27" i="13"/>
  <c r="E26" i="13"/>
  <c r="E25" i="13"/>
  <c r="E23" i="13"/>
  <c r="E22" i="13"/>
  <c r="E21" i="13"/>
  <c r="E20" i="13"/>
  <c r="E19" i="13"/>
  <c r="E18" i="13"/>
  <c r="E17" i="13"/>
  <c r="G17" i="13"/>
  <c r="E16" i="13"/>
  <c r="E15" i="13"/>
  <c r="E14" i="13"/>
  <c r="E13" i="13"/>
  <c r="E12" i="13"/>
  <c r="E11" i="13"/>
  <c r="G7" i="13"/>
  <c r="E6" i="13"/>
  <c r="G5" i="13"/>
  <c r="E4" i="13"/>
  <c r="E9" i="13" s="1"/>
  <c r="G16" i="13" l="1"/>
  <c r="G6" i="13"/>
  <c r="G32" i="13"/>
  <c r="G36" i="13" s="1"/>
  <c r="G25" i="13"/>
  <c r="G23" i="13"/>
  <c r="G20" i="13"/>
  <c r="G19" i="13"/>
  <c r="G14" i="13"/>
  <c r="G12" i="13"/>
  <c r="G11" i="13"/>
  <c r="D28" i="13"/>
  <c r="D30" i="13" s="1"/>
  <c r="D38" i="13" s="1"/>
  <c r="G4" i="13"/>
  <c r="G15" i="13"/>
  <c r="E28" i="13"/>
  <c r="E30" i="13" s="1"/>
  <c r="E38" i="13" s="1"/>
  <c r="G13" i="13"/>
  <c r="G21" i="13"/>
  <c r="B9" i="13"/>
  <c r="B28" i="13"/>
  <c r="E54" i="10"/>
  <c r="C54" i="10"/>
  <c r="D54" i="10"/>
  <c r="G13" i="5"/>
  <c r="G17" i="5"/>
  <c r="G18" i="5"/>
  <c r="G20" i="5"/>
  <c r="G21" i="5"/>
  <c r="G22" i="5"/>
  <c r="G27" i="5"/>
  <c r="G29" i="5"/>
  <c r="G32" i="5"/>
  <c r="G33" i="5"/>
  <c r="G34" i="5"/>
  <c r="G35" i="5"/>
  <c r="G5" i="5"/>
  <c r="G7" i="5"/>
  <c r="G8" i="5"/>
  <c r="G4" i="5"/>
  <c r="G9" i="5" s="1"/>
  <c r="D32" i="5"/>
  <c r="D36" i="5" s="1"/>
  <c r="D25" i="5"/>
  <c r="D28" i="5" s="1"/>
  <c r="D26" i="5"/>
  <c r="D23" i="5"/>
  <c r="D22" i="5"/>
  <c r="D21" i="5"/>
  <c r="D19" i="5"/>
  <c r="D20" i="5"/>
  <c r="D18" i="5"/>
  <c r="D17" i="5"/>
  <c r="D15" i="5"/>
  <c r="D16" i="5"/>
  <c r="D14" i="5"/>
  <c r="D13" i="5"/>
  <c r="D12" i="5"/>
  <c r="D11" i="5"/>
  <c r="D9" i="5"/>
  <c r="D6" i="5"/>
  <c r="D4" i="5"/>
  <c r="E32" i="5"/>
  <c r="E17" i="5"/>
  <c r="E25" i="5"/>
  <c r="E26" i="5"/>
  <c r="E23" i="5"/>
  <c r="E22" i="5"/>
  <c r="E21" i="5"/>
  <c r="E20" i="5"/>
  <c r="E19" i="5"/>
  <c r="E18" i="5"/>
  <c r="E16" i="5"/>
  <c r="E15" i="5"/>
  <c r="E14" i="5"/>
  <c r="E13" i="5"/>
  <c r="E12" i="5"/>
  <c r="E11" i="5"/>
  <c r="E6" i="5"/>
  <c r="E4" i="5"/>
  <c r="B32" i="5"/>
  <c r="B8" i="5"/>
  <c r="B6" i="5"/>
  <c r="G6" i="5" s="1"/>
  <c r="B4" i="5"/>
  <c r="B9" i="5" s="1"/>
  <c r="B15" i="5"/>
  <c r="G15" i="5" s="1"/>
  <c r="B11" i="5"/>
  <c r="G11" i="5" s="1"/>
  <c r="B19" i="5"/>
  <c r="G19" i="5" s="1"/>
  <c r="B25" i="5"/>
  <c r="G25" i="5" s="1"/>
  <c r="B26" i="5"/>
  <c r="G26" i="5" s="1"/>
  <c r="B24" i="5"/>
  <c r="G24" i="5" s="1"/>
  <c r="B23" i="5"/>
  <c r="G23" i="5" s="1"/>
  <c r="B21" i="5"/>
  <c r="B20" i="5"/>
  <c r="B12" i="5"/>
  <c r="G12" i="5" s="1"/>
  <c r="B16" i="5"/>
  <c r="G16" i="5" s="1"/>
  <c r="B14" i="5"/>
  <c r="G14" i="5" s="1"/>
  <c r="B13" i="5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N35" i="11"/>
  <c r="N34" i="11"/>
  <c r="N33" i="11"/>
  <c r="N32" i="11"/>
  <c r="N30" i="11"/>
  <c r="N29" i="11"/>
  <c r="N28" i="11"/>
  <c r="N27" i="11"/>
  <c r="N26" i="11"/>
  <c r="N25" i="11"/>
  <c r="N24" i="11"/>
  <c r="N23" i="11"/>
  <c r="N22" i="11"/>
  <c r="N21" i="11"/>
  <c r="N40" i="11" s="1"/>
  <c r="K20" i="11"/>
  <c r="K41" i="11" s="1"/>
  <c r="H20" i="11"/>
  <c r="H41" i="11" s="1"/>
  <c r="C20" i="11"/>
  <c r="C41" i="11" s="1"/>
  <c r="N19" i="11"/>
  <c r="N18" i="11"/>
  <c r="M17" i="11"/>
  <c r="L17" i="11"/>
  <c r="K17" i="11"/>
  <c r="J17" i="11"/>
  <c r="J14" i="11" s="1"/>
  <c r="J20" i="11" s="1"/>
  <c r="J41" i="11" s="1"/>
  <c r="I17" i="11"/>
  <c r="H17" i="11"/>
  <c r="G17" i="11"/>
  <c r="G14" i="11" s="1"/>
  <c r="G20" i="11" s="1"/>
  <c r="G41" i="11" s="1"/>
  <c r="F17" i="11"/>
  <c r="E17" i="11"/>
  <c r="D17" i="11"/>
  <c r="C17" i="11"/>
  <c r="B17" i="11"/>
  <c r="B14" i="11" s="1"/>
  <c r="N16" i="11"/>
  <c r="N15" i="11"/>
  <c r="M14" i="11"/>
  <c r="M20" i="11" s="1"/>
  <c r="M41" i="11" s="1"/>
  <c r="L14" i="11"/>
  <c r="L20" i="11" s="1"/>
  <c r="L41" i="11" s="1"/>
  <c r="K14" i="11"/>
  <c r="I14" i="11"/>
  <c r="I20" i="11" s="1"/>
  <c r="I41" i="11" s="1"/>
  <c r="H14" i="11"/>
  <c r="F14" i="11"/>
  <c r="F20" i="11" s="1"/>
  <c r="F41" i="11" s="1"/>
  <c r="E14" i="11"/>
  <c r="E20" i="11" s="1"/>
  <c r="E41" i="11" s="1"/>
  <c r="D14" i="11"/>
  <c r="D20" i="11" s="1"/>
  <c r="D41" i="11" s="1"/>
  <c r="C14" i="11"/>
  <c r="N12" i="11"/>
  <c r="N11" i="11"/>
  <c r="N10" i="11"/>
  <c r="N9" i="11"/>
  <c r="M7" i="11"/>
  <c r="L7" i="11"/>
  <c r="L43" i="11" s="1"/>
  <c r="L49" i="11" s="1"/>
  <c r="K7" i="11"/>
  <c r="K43" i="11" s="1"/>
  <c r="K49" i="11" s="1"/>
  <c r="J7" i="11"/>
  <c r="J43" i="11" s="1"/>
  <c r="J49" i="11" s="1"/>
  <c r="I7" i="11"/>
  <c r="H7" i="11"/>
  <c r="G7" i="11"/>
  <c r="F7" i="11"/>
  <c r="E7" i="11"/>
  <c r="D7" i="11"/>
  <c r="D43" i="11" s="1"/>
  <c r="C7" i="11"/>
  <c r="C43" i="11" s="1"/>
  <c r="C49" i="11" s="1"/>
  <c r="B7" i="11"/>
  <c r="N7" i="11" s="1"/>
  <c r="N5" i="11"/>
  <c r="G9" i="13" l="1"/>
  <c r="G28" i="13"/>
  <c r="B30" i="13"/>
  <c r="B38" i="13" s="1"/>
  <c r="G28" i="5"/>
  <c r="G30" i="5" s="1"/>
  <c r="G36" i="5"/>
  <c r="D30" i="5"/>
  <c r="D38" i="5" s="1"/>
  <c r="E43" i="11"/>
  <c r="E49" i="11" s="1"/>
  <c r="B20" i="11"/>
  <c r="N14" i="11"/>
  <c r="H43" i="11"/>
  <c r="H49" i="11" s="1"/>
  <c r="M43" i="11"/>
  <c r="M49" i="11" s="1"/>
  <c r="F43" i="11"/>
  <c r="F49" i="11" s="1"/>
  <c r="G43" i="11"/>
  <c r="G49" i="11" s="1"/>
  <c r="I43" i="11"/>
  <c r="I49" i="11" s="1"/>
  <c r="N17" i="11"/>
  <c r="G30" i="13" l="1"/>
  <c r="G38" i="13" s="1"/>
  <c r="G38" i="5"/>
  <c r="B41" i="11"/>
  <c r="N20" i="11"/>
  <c r="N41" i="11" l="1"/>
  <c r="N43" i="11" s="1"/>
  <c r="N49" i="11" s="1"/>
  <c r="B43" i="11"/>
  <c r="B49" i="11" s="1"/>
  <c r="E36" i="5" l="1"/>
  <c r="E28" i="5"/>
  <c r="E9" i="5"/>
  <c r="B36" i="5"/>
  <c r="B28" i="5"/>
  <c r="B30" i="5" s="1"/>
  <c r="B38" i="5" s="1"/>
  <c r="E30" i="5" l="1"/>
  <c r="E38" i="5" s="1"/>
</calcChain>
</file>

<file path=xl/sharedStrings.xml><?xml version="1.0" encoding="utf-8"?>
<sst xmlns="http://schemas.openxmlformats.org/spreadsheetml/2006/main" count="328" uniqueCount="170">
  <si>
    <t xml:space="preserve">Helseinnovasjonssenteret AS - resultatrapport </t>
  </si>
  <si>
    <t>Pr. 28.02.2023</t>
  </si>
  <si>
    <t>Regnskap</t>
  </si>
  <si>
    <t>Budsjett pr. 28.02.23</t>
  </si>
  <si>
    <t>Budsjett pr. 31.12.23</t>
  </si>
  <si>
    <t>Avvik</t>
  </si>
  <si>
    <t>Tilskudd fra stat</t>
  </si>
  <si>
    <t>Tilskudd fra fylkeskommune</t>
  </si>
  <si>
    <t>Refusjon fra andre</t>
  </si>
  <si>
    <t>Tilskudd fra andre</t>
  </si>
  <si>
    <t>Annen driftsinntekt</t>
  </si>
  <si>
    <t>SUM DRIFTSINNTEKT</t>
  </si>
  <si>
    <t>Lønnskostnad</t>
  </si>
  <si>
    <t>Leie lokaler</t>
  </si>
  <si>
    <t>Lys, varme</t>
  </si>
  <si>
    <t>Renhold</t>
  </si>
  <si>
    <t>Leie av driftsmidler</t>
  </si>
  <si>
    <t>Leie datasystemer, avgifter, lis</t>
  </si>
  <si>
    <t>Driftsmateriale, rekvisita</t>
  </si>
  <si>
    <t>Revisjons- og regnskapshonorarer</t>
  </si>
  <si>
    <t>Andre honorarer</t>
  </si>
  <si>
    <t>Kontorrekvisita</t>
  </si>
  <si>
    <t>Aviser og tidsskrifter, bøker o.</t>
  </si>
  <si>
    <t>Bevertning (ved møter o.l.)</t>
  </si>
  <si>
    <t>Opplæring, kurs, konferanse</t>
  </si>
  <si>
    <t>Telefon / internett / porto</t>
  </si>
  <si>
    <t>Bilgodtgjørelse, reisekostnader</t>
  </si>
  <si>
    <t>Reklame, markedsføring, profilering</t>
  </si>
  <si>
    <t>Annen driftskostnad</t>
  </si>
  <si>
    <t>SUM DRIFTSKOSTNAD</t>
  </si>
  <si>
    <t>DRIFTSRESULTAT</t>
  </si>
  <si>
    <t>Renteinntekter</t>
  </si>
  <si>
    <t>Andre finansinntekter</t>
  </si>
  <si>
    <t>Rentekostnader</t>
  </si>
  <si>
    <t>Annen finanskostnad</t>
  </si>
  <si>
    <t>NETTO FINANSKOSTNAD</t>
  </si>
  <si>
    <t>ORDINÆRT RESULTAT  FØR SKATT</t>
  </si>
  <si>
    <t xml:space="preserve"> </t>
  </si>
  <si>
    <t>IB</t>
  </si>
  <si>
    <t>Bevegelse</t>
  </si>
  <si>
    <t>UB</t>
  </si>
  <si>
    <t>Konto: 1350 Investeringer i aksjer og eiende</t>
  </si>
  <si>
    <t>Konto: 1500 Kundefordringer</t>
  </si>
  <si>
    <t>Konto: 1530 Opptjent, ikke fakturert inntekt</t>
  </si>
  <si>
    <t>Konto: 1760 Påløpt rente</t>
  </si>
  <si>
    <t>Konto: 1790 Interimskonto</t>
  </si>
  <si>
    <t>Konto: 1920 Bank 3930.09.18372</t>
  </si>
  <si>
    <t>Konto: 1930 3930.10.00085 Bedriftskortkonto</t>
  </si>
  <si>
    <t>Konto: 1950 Bank skattetrekk 3930.09.37873</t>
  </si>
  <si>
    <t>Konto: 2000 Aksjekapital</t>
  </si>
  <si>
    <t>Konto: 2030 Annen innskutt EK</t>
  </si>
  <si>
    <t>Konto: 2050 Annen egenkapital</t>
  </si>
  <si>
    <t>Konto: 2100 Pensjonsforpliktelser</t>
  </si>
  <si>
    <t>Konto: 2400 Leverandørgjeld</t>
  </si>
  <si>
    <t>Konto: 2600 Skattetrekk</t>
  </si>
  <si>
    <t>Konto: 2640 Forsikringstrekk</t>
  </si>
  <si>
    <t>Konto: 2770 Skyldig arbeidsgiveravgift</t>
  </si>
  <si>
    <t>Konto: 2780 Påløpt arbeidsgiveravgift</t>
  </si>
  <si>
    <t>Konto: 2930 Påløpt lønn</t>
  </si>
  <si>
    <t>Konto: 2940 Påløpte feriepenger</t>
  </si>
  <si>
    <t>Konto: 2960 Påløpte kostnader</t>
  </si>
  <si>
    <t>Konto: 2970 Uopptjent inntekt</t>
  </si>
  <si>
    <t>Konto: 3400 Spesielt offentlig tilskudd for</t>
  </si>
  <si>
    <t>Konto: 3410 Tilskudd fra Staten</t>
  </si>
  <si>
    <t>Konto: 3430 Refusjon fra andre</t>
  </si>
  <si>
    <t>Konto: 5000 Lønn til ansatte</t>
  </si>
  <si>
    <t>Konto: 5090 Periodiseringskonto lønn</t>
  </si>
  <si>
    <t>Konto: 5180 Feriepenger beregnet</t>
  </si>
  <si>
    <t>Konto: 5182 Arbeidsgiveravgift påløpte ferie</t>
  </si>
  <si>
    <t>Konto: 5200 Fri bil</t>
  </si>
  <si>
    <t>Konto: 5210 Fri telefon</t>
  </si>
  <si>
    <t>Konto: 5400 Arbeidsgiveravgift</t>
  </si>
  <si>
    <t>Konto: 5420 Innberetningspliktig pensjonskos</t>
  </si>
  <si>
    <t>Konto: 5500 Annen kostnadsgodtgjørelse</t>
  </si>
  <si>
    <t>Konto: 5910 Kantinekostnader</t>
  </si>
  <si>
    <t>Konto: 5920 Yrkesskadeforsikringer</t>
  </si>
  <si>
    <t>Konto: 6300 Leie lokaler</t>
  </si>
  <si>
    <t>Konto: 6340 Lys, varme</t>
  </si>
  <si>
    <t>Konto: 6360 Renhold</t>
  </si>
  <si>
    <t>Konto: 6390 Andre kostnader lokaler</t>
  </si>
  <si>
    <t>Konto: 6420 Leie datasystemer, avgifter, lis</t>
  </si>
  <si>
    <t>Konto: 6430 Leie andre kontormaskiner</t>
  </si>
  <si>
    <t>Konto: 6730 Andre honorarer</t>
  </si>
  <si>
    <t>Konto: 6800 Kontorrekvisita</t>
  </si>
  <si>
    <t>Konto: 6840 Aviser og tidsskrifter, bøker o.</t>
  </si>
  <si>
    <t>Konto: 6860 Opplæring, kurs, konferanse</t>
  </si>
  <si>
    <t>Konto: 6903 Mobiltelefon</t>
  </si>
  <si>
    <t>Konto: 7100 Bilgodtgjørelse, oppgavepliktig</t>
  </si>
  <si>
    <t>Konto: 7140 Reisekostnad, ikke oppgaveplikti</t>
  </si>
  <si>
    <t>Konto: 7320 Reklame, markedsføring, profiler</t>
  </si>
  <si>
    <t>Konto: 8041 Renteinntekt bank</t>
  </si>
  <si>
    <t>Konto: 8170 Annen finanskostnad</t>
  </si>
  <si>
    <t>T O T A L T</t>
  </si>
  <si>
    <t>Pr. 30.04.2023</t>
  </si>
  <si>
    <t>Budsjett pr. 30.04.23</t>
  </si>
  <si>
    <t>x</t>
  </si>
  <si>
    <t>korr i hht budsjett</t>
  </si>
  <si>
    <t>føringer etter rapport</t>
  </si>
  <si>
    <t>Konto: 5230 Fri losji og bolig</t>
  </si>
  <si>
    <t>Konto: 5900 Velferdstiltak / Gaver til ansat</t>
  </si>
  <si>
    <t>Konto: 6320 Renovasjon, vann, avløp. mv</t>
  </si>
  <si>
    <t>Konto: 6400 Leie av driftsmidler</t>
  </si>
  <si>
    <t>Konto: 6550 Driftsmateriale</t>
  </si>
  <si>
    <t>Konto: 6551 Datautstyr</t>
  </si>
  <si>
    <t>Konto: 6560 Rekvisita</t>
  </si>
  <si>
    <t>Konto: 6700 Revisjons- og regnskapshonorarer</t>
  </si>
  <si>
    <t>tj.yt. april ført etter rapport</t>
  </si>
  <si>
    <t>Konto: 6850 Bevertning (ved møter o.l.)</t>
  </si>
  <si>
    <t>Konto: 7130 Div. reisekostnader</t>
  </si>
  <si>
    <t>Konto: 7150 Diettkostnader, oppgavepliktig</t>
  </si>
  <si>
    <t>Pr. 31.08.2023</t>
  </si>
  <si>
    <t>Budsjett pr. 31.08.23</t>
  </si>
  <si>
    <t>Budsjett hittil</t>
  </si>
  <si>
    <t>Konto: 5050 Trekkpliktig diett</t>
  </si>
  <si>
    <t>Konto: 5280 Annen fordel i arbeidsforhold</t>
  </si>
  <si>
    <t>Konto: 5330 Godtgjørelse til styre- og bedri</t>
  </si>
  <si>
    <t>Konto: 5930 Pensjonsinnskudd og trekkpliktig</t>
  </si>
  <si>
    <t>Konto: 6901 Telefon / internett</t>
  </si>
  <si>
    <t>Revidert budsjett Helseinnovasjonssenteret AS</t>
  </si>
  <si>
    <t>Periode   01.01.2023 - 31.12.2023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</si>
  <si>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</si>
  <si>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</si>
  <si>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</si>
  <si>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</si>
  <si>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</si>
  <si>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</si>
  <si>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</si>
  <si>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</si>
  <si>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</t>
  </si>
  <si>
    <t>Okt</t>
  </si>
  <si>
    <t>Nov</t>
  </si>
  <si>
    <t>Des</t>
  </si>
  <si>
    <t>Budsjett (år)</t>
  </si>
  <si>
    <t>Inntekter:</t>
  </si>
  <si>
    <t>Refusjon fra staten</t>
  </si>
  <si>
    <t>Refusjon fra fylkeskommunen</t>
  </si>
  <si>
    <t>Refusjon fra andre (jmf. prosjektregnskap)</t>
  </si>
  <si>
    <t>Sum Driftsinntekter</t>
  </si>
  <si>
    <t>Kostnader:</t>
  </si>
  <si>
    <t>Fastlønn</t>
  </si>
  <si>
    <t>Engasjementer</t>
  </si>
  <si>
    <t>Fri telefon</t>
  </si>
  <si>
    <t>Annet trekkpliktig godtgjørelse</t>
  </si>
  <si>
    <t>Godtgjørelse til styre</t>
  </si>
  <si>
    <t>Arbeidsgiveravgift</t>
  </si>
  <si>
    <t>Velferdstiltak/gaver til ansatte</t>
  </si>
  <si>
    <t>Matvarer</t>
  </si>
  <si>
    <t>Pensjonsinnskudd og trekkpliktige forsikringsordninger</t>
  </si>
  <si>
    <t>Gruppelivsforsikring</t>
  </si>
  <si>
    <t>Trekkpliktig diett</t>
  </si>
  <si>
    <t>Summerte lønnsutgifter</t>
  </si>
  <si>
    <t>Strøm</t>
  </si>
  <si>
    <t>Renovasjon, vann, avløp, m.v</t>
  </si>
  <si>
    <t>Avgifter, gebyrer, lisenser o.l </t>
  </si>
  <si>
    <t>Bøker, aviser og tidsskrifter</t>
  </si>
  <si>
    <t>Arbeidsmateriell</t>
  </si>
  <si>
    <t>Samlepost annet forbruksmateriell</t>
  </si>
  <si>
    <t>Regnskap og revisjon</t>
  </si>
  <si>
    <t>Kontormateriell</t>
  </si>
  <si>
    <t>Bevertning (ved møter o.l)</t>
  </si>
  <si>
    <t>Opplæring, kurs, konferanse </t>
  </si>
  <si>
    <t>Bilgodtgjørelse, oppgavepliktig</t>
  </si>
  <si>
    <t>Reisekostnader, ikke oppgavepliktig </t>
  </si>
  <si>
    <t>Reieskostnader, oppgavepliktig</t>
  </si>
  <si>
    <t>Diettgodtgjørelse, oppgavepliktig</t>
  </si>
  <si>
    <t>Annonse, reklame, informasjon </t>
  </si>
  <si>
    <t>Summerte driftskostnader</t>
  </si>
  <si>
    <t>Sum kostnader</t>
  </si>
  <si>
    <t>Netto finanskostnader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</si>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</sst>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FFFFFF"/>
        <bgColor rgb="FFFFFFFF"/>
      </patternFill>
    </fill>
    <fill>
      <patternFill patternType="solid">
        <fgColor rgb="FF9BC2E6"/>
        <bgColor rgb="FF9BC2E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164" fontId="0" fillId="0" borderId="0" xfId="0" applyNumberFormat="1"/>
    <xf numFmtId="3" fontId="0" fillId="0" borderId="0" xfId="0" applyNumberFormat="1"/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right" vertical="top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49" fontId="9" fillId="2" borderId="0" xfId="1" applyNumberFormat="1" applyFont="1" applyFill="1" applyAlignment="1">
      <alignment horizontal="left"/>
    </xf>
    <xf numFmtId="49" fontId="9" fillId="2" borderId="0" xfId="1" applyNumberFormat="1" applyFont="1" applyFill="1" applyAlignment="1">
      <alignment horizontal="center"/>
    </xf>
    <xf numFmtId="3" fontId="10" fillId="2" borderId="6" xfId="1" applyNumberFormat="1" applyFont="1" applyFill="1" applyBorder="1" applyAlignment="1">
      <alignment horizontal="right"/>
    </xf>
    <xf numFmtId="3" fontId="10" fillId="2" borderId="5" xfId="1" applyNumberFormat="1" applyFont="1" applyFill="1" applyBorder="1" applyAlignment="1">
      <alignment horizontal="right"/>
    </xf>
    <xf numFmtId="0" fontId="8" fillId="2" borderId="0" xfId="1" applyFont="1" applyFill="1" applyAlignment="1">
      <alignment horizontal="center" wrapText="1"/>
    </xf>
    <xf numFmtId="0" fontId="9" fillId="2" borderId="4" xfId="1" applyFont="1" applyFill="1" applyBorder="1"/>
    <xf numFmtId="3" fontId="10" fillId="0" borderId="0" xfId="1" applyNumberFormat="1" applyFont="1"/>
    <xf numFmtId="3" fontId="0" fillId="0" borderId="0" xfId="1" applyNumberFormat="1" applyFont="1"/>
    <xf numFmtId="3" fontId="10" fillId="0" borderId="0" xfId="1" applyNumberFormat="1" applyFont="1" applyAlignment="1">
      <alignment horizontal="right"/>
    </xf>
    <xf numFmtId="0" fontId="10" fillId="2" borderId="5" xfId="1" applyFont="1" applyFill="1" applyBorder="1"/>
    <xf numFmtId="3" fontId="10" fillId="2" borderId="5" xfId="1" applyNumberFormat="1" applyFont="1" applyFill="1" applyBorder="1"/>
    <xf numFmtId="0" fontId="0" fillId="0" borderId="0" xfId="1" applyFont="1"/>
    <xf numFmtId="3" fontId="10" fillId="0" borderId="6" xfId="1" applyNumberFormat="1" applyFont="1" applyBorder="1" applyAlignment="1">
      <alignment horizontal="right"/>
    </xf>
    <xf numFmtId="0" fontId="0" fillId="2" borderId="0" xfId="1" applyFont="1" applyFill="1"/>
    <xf numFmtId="3" fontId="10" fillId="2" borderId="0" xfId="1" applyNumberFormat="1" applyFont="1" applyFill="1"/>
    <xf numFmtId="0" fontId="0" fillId="0" borderId="0" xfId="1" applyFont="1" applyAlignment="1">
      <alignment horizontal="left" vertical="center" wrapText="1"/>
    </xf>
    <xf numFmtId="3" fontId="5" fillId="0" borderId="0" xfId="1" applyNumberFormat="1"/>
    <xf numFmtId="3" fontId="0" fillId="0" borderId="6" xfId="1" applyNumberFormat="1" applyFont="1" applyBorder="1"/>
    <xf numFmtId="3" fontId="0" fillId="3" borderId="6" xfId="1" applyNumberFormat="1" applyFont="1" applyFill="1" applyBorder="1"/>
    <xf numFmtId="0" fontId="10" fillId="4" borderId="5" xfId="1" applyFont="1" applyFill="1" applyBorder="1"/>
    <xf numFmtId="3" fontId="10" fillId="4" borderId="5" xfId="1" applyNumberFormat="1" applyFont="1" applyFill="1" applyBorder="1"/>
    <xf numFmtId="0" fontId="10" fillId="2" borderId="7" xfId="1" applyFont="1" applyFill="1" applyBorder="1"/>
    <xf numFmtId="0" fontId="4" fillId="5" borderId="0" xfId="0" applyFont="1" applyFill="1" applyAlignment="1">
      <alignment vertical="top"/>
    </xf>
    <xf numFmtId="0" fontId="0" fillId="5" borderId="0" xfId="0" applyFill="1" applyAlignment="1">
      <alignment horizontal="right"/>
    </xf>
    <xf numFmtId="164" fontId="0" fillId="5" borderId="0" xfId="0" applyNumberFormat="1" applyFill="1" applyAlignment="1">
      <alignment horizontal="right"/>
    </xf>
    <xf numFmtId="0" fontId="3" fillId="5" borderId="0" xfId="0" applyFont="1" applyFill="1" applyAlignment="1">
      <alignment vertical="top"/>
    </xf>
    <xf numFmtId="0" fontId="1" fillId="5" borderId="0" xfId="0" applyFont="1" applyFill="1" applyAlignment="1">
      <alignment horizontal="right" vertical="top"/>
    </xf>
    <xf numFmtId="164" fontId="1" fillId="5" borderId="0" xfId="0" applyNumberFormat="1" applyFont="1" applyFill="1" applyAlignment="1">
      <alignment horizontal="right" vertical="top" wrapText="1"/>
    </xf>
    <xf numFmtId="0" fontId="1" fillId="5" borderId="0" xfId="0" applyFont="1" applyFill="1" applyAlignment="1">
      <alignment vertical="top"/>
    </xf>
    <xf numFmtId="165" fontId="0" fillId="0" borderId="0" xfId="0" applyNumberFormat="1"/>
    <xf numFmtId="0" fontId="11" fillId="0" borderId="0" xfId="0" applyFont="1"/>
    <xf numFmtId="3" fontId="10" fillId="7" borderId="8" xfId="1" applyNumberFormat="1" applyFont="1" applyFill="1" applyBorder="1" applyAlignment="1">
      <alignment horizontal="right"/>
    </xf>
    <xf numFmtId="0" fontId="0" fillId="7" borderId="0" xfId="1" applyFont="1" applyFill="1" applyAlignment="1">
      <alignment horizontal="left" vertical="center" wrapText="1"/>
    </xf>
    <xf numFmtId="3" fontId="1" fillId="7" borderId="0" xfId="0" applyNumberFormat="1" applyFont="1" applyFill="1"/>
    <xf numFmtId="49" fontId="9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8" borderId="0" xfId="1" applyFont="1" applyFill="1" applyAlignment="1">
      <alignment horizontal="left" vertical="center" wrapText="1"/>
    </xf>
    <xf numFmtId="3" fontId="0" fillId="8" borderId="0" xfId="1" applyNumberFormat="1" applyFont="1" applyFill="1"/>
    <xf numFmtId="165" fontId="0" fillId="9" borderId="0" xfId="0" applyNumberFormat="1" applyFill="1"/>
    <xf numFmtId="0" fontId="0" fillId="6" borderId="0" xfId="0" applyFill="1"/>
    <xf numFmtId="165" fontId="1" fillId="0" borderId="0" xfId="0" applyNumberFormat="1" applyFont="1" applyAlignment="1">
      <alignment horizontal="right"/>
    </xf>
    <xf numFmtId="165" fontId="0" fillId="6" borderId="0" xfId="0" applyNumberFormat="1" applyFill="1"/>
    <xf numFmtId="0" fontId="2" fillId="5" borderId="0" xfId="0" applyFont="1" applyFill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95250</xdr:rowOff>
    </xdr:from>
    <xdr:to>
      <xdr:col>9</xdr:col>
      <xdr:colOff>266700</xdr:colOff>
      <xdr:row>9</xdr:row>
      <xdr:rowOff>133350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EB60121-BCCE-C749-68FE-8C7279F04FF2}"/>
            </a:ext>
          </a:extLst>
        </xdr:cNvPr>
        <xdr:cNvSpPr txBox="1"/>
      </xdr:nvSpPr>
      <xdr:spPr>
        <a:xfrm>
          <a:off x="7000875" y="5238750"/>
          <a:ext cx="17907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Faktura gjeldende for periode 4 bokført etter uttak av rapport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workbookViewId="0">
      <pane ySplit="2" topLeftCell="A3" activePane="bottomLeft" state="frozen"/>
      <selection activeCell="B6" sqref="B6"/>
      <selection pane="bottomLeft" activeCell="B6" sqref="B6"/>
    </sheetView>
  </sheetViews>
  <sheetFormatPr baseColWidth="10" defaultColWidth="11.42578125" defaultRowHeight="15" x14ac:dyDescent="0.25"/>
  <cols>
    <col min="1" max="1" width="43.140625" bestFit="1" customWidth="1"/>
    <col min="2" max="2" width="14.28515625" style="2" customWidth="1"/>
    <col min="3" max="3" width="4" style="2" customWidth="1"/>
    <col min="4" max="4" width="11.85546875" style="2" customWidth="1"/>
    <col min="5" max="5" width="12.28515625" customWidth="1"/>
    <col min="6" max="6" width="5.5703125" style="2" customWidth="1"/>
  </cols>
  <sheetData>
    <row r="1" spans="1:7" ht="35.25" customHeight="1" x14ac:dyDescent="0.25">
      <c r="A1" s="39" t="s">
        <v>0</v>
      </c>
      <c r="B1" s="40"/>
      <c r="C1" s="40"/>
      <c r="D1" s="40"/>
      <c r="E1" s="41"/>
      <c r="F1" s="59" t="s">
        <v>1</v>
      </c>
      <c r="G1" s="59"/>
    </row>
    <row r="2" spans="1:7" s="14" customFormat="1" ht="30.75" customHeight="1" x14ac:dyDescent="0.25">
      <c r="A2" s="42"/>
      <c r="B2" s="43" t="s">
        <v>2</v>
      </c>
      <c r="C2" s="43"/>
      <c r="D2" s="44" t="s">
        <v>3</v>
      </c>
      <c r="E2" s="44" t="s">
        <v>4</v>
      </c>
      <c r="F2" s="45"/>
      <c r="G2" s="43" t="s">
        <v>5</v>
      </c>
    </row>
    <row r="3" spans="1:7" s="14" customFormat="1" ht="12.75" customHeight="1" x14ac:dyDescent="0.25">
      <c r="A3" s="5"/>
      <c r="B3" s="12"/>
      <c r="C3" s="12"/>
      <c r="D3" s="12"/>
      <c r="E3" s="13"/>
      <c r="G3" s="12"/>
    </row>
    <row r="4" spans="1:7" x14ac:dyDescent="0.25">
      <c r="A4" s="8" t="s">
        <v>6</v>
      </c>
      <c r="B4" s="3">
        <f>-'Saldo pr. 28.02.23'!D25</f>
        <v>1766700</v>
      </c>
      <c r="C4" s="3"/>
      <c r="D4" s="3">
        <f>'Vedtatt budsjett 2023'!B4+'Vedtatt budsjett 2023'!C4</f>
        <v>1766700</v>
      </c>
      <c r="E4" s="3">
        <f>'Vedtatt budsjett 2023'!N4</f>
        <v>10600000</v>
      </c>
      <c r="G4" s="6">
        <f>B4-D4</f>
        <v>0</v>
      </c>
    </row>
    <row r="5" spans="1:7" x14ac:dyDescent="0.25">
      <c r="A5" s="8" t="s">
        <v>7</v>
      </c>
      <c r="B5" s="3"/>
      <c r="C5" s="3"/>
      <c r="D5" s="3"/>
      <c r="E5" s="3"/>
      <c r="G5" s="6">
        <f t="shared" ref="G5:G35" si="0">B5-D5</f>
        <v>0</v>
      </c>
    </row>
    <row r="6" spans="1:7" x14ac:dyDescent="0.25">
      <c r="A6" s="8" t="s">
        <v>8</v>
      </c>
      <c r="B6" s="3">
        <f>-'Saldo pr. 28.02.23'!D26</f>
        <v>203174</v>
      </c>
      <c r="C6" s="3"/>
      <c r="D6" s="3">
        <f>'Vedtatt budsjett 2023'!B6+'Vedtatt budsjett 2023'!C6</f>
        <v>333340</v>
      </c>
      <c r="E6" s="3">
        <f>'Vedtatt budsjett 2023'!N6</f>
        <v>2000000</v>
      </c>
      <c r="G6" s="6">
        <f t="shared" si="0"/>
        <v>-130166</v>
      </c>
    </row>
    <row r="7" spans="1:7" x14ac:dyDescent="0.25">
      <c r="A7" s="8" t="s">
        <v>9</v>
      </c>
      <c r="B7" s="3"/>
      <c r="C7" s="3"/>
      <c r="D7" s="3"/>
      <c r="E7" s="3"/>
      <c r="G7" s="6">
        <f t="shared" si="0"/>
        <v>0</v>
      </c>
    </row>
    <row r="8" spans="1:7" x14ac:dyDescent="0.25">
      <c r="A8" s="8" t="s">
        <v>10</v>
      </c>
      <c r="B8" s="3">
        <f>-'Saldo pr. 28.02.23'!D24</f>
        <v>10000</v>
      </c>
      <c r="C8" s="3"/>
      <c r="D8" s="3"/>
      <c r="E8" s="3"/>
      <c r="G8" s="6">
        <f t="shared" si="0"/>
        <v>10000</v>
      </c>
    </row>
    <row r="9" spans="1:7" s="1" customFormat="1" x14ac:dyDescent="0.25">
      <c r="A9" s="9" t="s">
        <v>11</v>
      </c>
      <c r="B9" s="4">
        <f>SUM(B4:B8)</f>
        <v>1979874</v>
      </c>
      <c r="C9" s="4"/>
      <c r="D9" s="4">
        <f t="shared" ref="D9" si="1">SUM(D4:D8)</f>
        <v>2100040</v>
      </c>
      <c r="E9" s="4">
        <f t="shared" ref="E9:G9" si="2">SUM(E4:E8)</f>
        <v>12600000</v>
      </c>
      <c r="F9" s="4"/>
      <c r="G9" s="4">
        <f t="shared" si="2"/>
        <v>-120166</v>
      </c>
    </row>
    <row r="10" spans="1:7" x14ac:dyDescent="0.25">
      <c r="A10" s="8"/>
      <c r="B10" s="3"/>
      <c r="C10" s="3"/>
      <c r="D10" s="3"/>
      <c r="E10" s="6"/>
      <c r="G10" s="6"/>
    </row>
    <row r="11" spans="1:7" x14ac:dyDescent="0.25">
      <c r="A11" s="8" t="s">
        <v>12</v>
      </c>
      <c r="B11" s="3">
        <f>SUM('Saldo pr. 28.02.23'!E27:E37)</f>
        <v>1348431.7399999998</v>
      </c>
      <c r="C11" s="3"/>
      <c r="D11" s="3">
        <f>'Vedtatt budsjett 2023'!B20+'Vedtatt budsjett 2023'!C20</f>
        <v>1561281.3399999999</v>
      </c>
      <c r="E11" s="3">
        <f>'Vedtatt budsjett 2023'!N20</f>
        <v>8865785.1249999981</v>
      </c>
      <c r="G11" s="6">
        <f t="shared" si="0"/>
        <v>-212849.60000000009</v>
      </c>
    </row>
    <row r="12" spans="1:7" x14ac:dyDescent="0.25">
      <c r="A12" s="8" t="s">
        <v>13</v>
      </c>
      <c r="B12" s="3">
        <f>'Saldo pr. 28.02.23'!D38+'Saldo pr. 28.02.23'!D41</f>
        <v>77629.84</v>
      </c>
      <c r="C12" s="3"/>
      <c r="D12" s="3">
        <f>'Vedtatt budsjett 2023'!B21+'Vedtatt budsjett 2023'!C21</f>
        <v>67000</v>
      </c>
      <c r="E12" s="3">
        <f>'Vedtatt budsjett 2023'!N21</f>
        <v>402000</v>
      </c>
      <c r="G12" s="6">
        <f t="shared" si="0"/>
        <v>10629.839999999997</v>
      </c>
    </row>
    <row r="13" spans="1:7" x14ac:dyDescent="0.25">
      <c r="A13" s="8" t="s">
        <v>14</v>
      </c>
      <c r="B13" s="3">
        <f>'Saldo pr. 28.02.23'!D39</f>
        <v>16666.66</v>
      </c>
      <c r="C13" s="3"/>
      <c r="D13" s="3">
        <f>'Vedtatt budsjett 2023'!B22+'Vedtatt budsjett 2023'!C22+'Vedtatt budsjett 2023'!B23+'Vedtatt budsjett 2023'!C23</f>
        <v>27000</v>
      </c>
      <c r="E13" s="3">
        <f>'Vedtatt budsjett 2023'!N22+'Vedtatt budsjett 2023'!N23</f>
        <v>162000</v>
      </c>
      <c r="G13" s="6">
        <f t="shared" si="0"/>
        <v>-10333.34</v>
      </c>
    </row>
    <row r="14" spans="1:7" x14ac:dyDescent="0.25">
      <c r="A14" s="8" t="s">
        <v>15</v>
      </c>
      <c r="B14" s="3">
        <f>'Saldo pr. 28.02.23'!D40</f>
        <v>13034</v>
      </c>
      <c r="C14" s="3"/>
      <c r="D14" s="3">
        <f>'Vedtatt budsjett 2023'!B24+'Vedtatt budsjett 2023'!C24</f>
        <v>13000</v>
      </c>
      <c r="E14" s="3">
        <f>'Vedtatt budsjett 2023'!N24</f>
        <v>78000</v>
      </c>
      <c r="G14" s="6">
        <f t="shared" si="0"/>
        <v>34</v>
      </c>
    </row>
    <row r="15" spans="1:7" x14ac:dyDescent="0.25">
      <c r="A15" s="8" t="s">
        <v>16</v>
      </c>
      <c r="B15" s="3">
        <f>'Saldo pr. 28.02.23'!D43</f>
        <v>1395</v>
      </c>
      <c r="C15" s="3"/>
      <c r="D15" s="3">
        <f>'Vedtatt budsjett 2023'!B25+'Vedtatt budsjett 2023'!C25</f>
        <v>7000</v>
      </c>
      <c r="E15" s="3">
        <f>'Vedtatt budsjett 2023'!N25</f>
        <v>42000</v>
      </c>
      <c r="G15" s="6">
        <f t="shared" si="0"/>
        <v>-5605</v>
      </c>
    </row>
    <row r="16" spans="1:7" x14ac:dyDescent="0.25">
      <c r="A16" s="8" t="s">
        <v>17</v>
      </c>
      <c r="B16" s="3">
        <f>'Saldo pr. 28.02.23'!D42</f>
        <v>24226.11</v>
      </c>
      <c r="C16" s="3"/>
      <c r="D16" s="3">
        <f>'Vedtatt budsjett 2023'!B26+'Vedtatt budsjett 2023'!C26</f>
        <v>19000</v>
      </c>
      <c r="E16" s="3">
        <f>'Vedtatt budsjett 2023'!N26</f>
        <v>114000</v>
      </c>
      <c r="G16" s="6">
        <f t="shared" si="0"/>
        <v>5226.1100000000006</v>
      </c>
    </row>
    <row r="17" spans="1:7" x14ac:dyDescent="0.25">
      <c r="A17" s="8" t="s">
        <v>18</v>
      </c>
      <c r="B17" s="3"/>
      <c r="C17" s="3"/>
      <c r="D17" s="3">
        <f>'Vedtatt budsjett 2023'!B28+'Vedtatt budsjett 2023'!C28+'Vedtatt budsjett 2023'!B29+'Vedtatt budsjett 2023'!C29</f>
        <v>9000</v>
      </c>
      <c r="E17" s="3">
        <f>'Vedtatt budsjett 2023'!N28+'Vedtatt budsjett 2023'!N29</f>
        <v>54000</v>
      </c>
      <c r="G17" s="6">
        <f t="shared" si="0"/>
        <v>-9000</v>
      </c>
    </row>
    <row r="18" spans="1:7" x14ac:dyDescent="0.25">
      <c r="A18" s="8" t="s">
        <v>19</v>
      </c>
      <c r="B18" s="3"/>
      <c r="C18" s="3"/>
      <c r="D18" s="3">
        <f>'Vedtatt budsjett 2023'!B30+'Vedtatt budsjett 2023'!C30</f>
        <v>20000</v>
      </c>
      <c r="E18" s="3">
        <f>'Vedtatt budsjett 2023'!N30</f>
        <v>120000</v>
      </c>
      <c r="G18" s="6">
        <f t="shared" si="0"/>
        <v>-20000</v>
      </c>
    </row>
    <row r="19" spans="1:7" x14ac:dyDescent="0.25">
      <c r="A19" s="8" t="s">
        <v>20</v>
      </c>
      <c r="B19" s="3">
        <f>'Saldo pr. 28.02.23'!D44</f>
        <v>126666.66</v>
      </c>
      <c r="C19" s="3"/>
      <c r="D19" s="3">
        <f>'Vedtatt budsjett 2023'!B31+'Vedtatt budsjett 2023'!C31</f>
        <v>580000</v>
      </c>
      <c r="E19" s="3">
        <f>'Vedtatt budsjett 2023'!N31</f>
        <v>3480000</v>
      </c>
      <c r="G19" s="6">
        <f t="shared" si="0"/>
        <v>-453333.33999999997</v>
      </c>
    </row>
    <row r="20" spans="1:7" x14ac:dyDescent="0.25">
      <c r="A20" s="8" t="s">
        <v>21</v>
      </c>
      <c r="B20" s="3">
        <f>'Saldo pr. 28.02.23'!D45</f>
        <v>937.5</v>
      </c>
      <c r="C20" s="3"/>
      <c r="D20" s="3">
        <f>'Vedtatt budsjett 2023'!B32+'Vedtatt budsjett 2023'!C32</f>
        <v>4000</v>
      </c>
      <c r="E20" s="3">
        <f>'Vedtatt budsjett 2023'!N32</f>
        <v>24000</v>
      </c>
      <c r="G20" s="6">
        <f t="shared" si="0"/>
        <v>-3062.5</v>
      </c>
    </row>
    <row r="21" spans="1:7" x14ac:dyDescent="0.25">
      <c r="A21" s="8" t="s">
        <v>22</v>
      </c>
      <c r="B21" s="3">
        <f>'Saldo pr. 28.02.23'!D46</f>
        <v>3807</v>
      </c>
      <c r="C21" s="3"/>
      <c r="D21" s="3">
        <f>'Vedtatt budsjett 2023'!B27+'Vedtatt budsjett 2023'!C27</f>
        <v>2000</v>
      </c>
      <c r="E21" s="3">
        <f>'Vedtatt budsjett 2023'!N27</f>
        <v>12000</v>
      </c>
      <c r="G21" s="6">
        <f t="shared" si="0"/>
        <v>1807</v>
      </c>
    </row>
    <row r="22" spans="1:7" x14ac:dyDescent="0.25">
      <c r="A22" s="8" t="s">
        <v>23</v>
      </c>
      <c r="B22" s="3"/>
      <c r="C22" s="3"/>
      <c r="D22" s="3">
        <f>'Vedtatt budsjett 2023'!B33+'Vedtatt budsjett 2023'!C33</f>
        <v>3000</v>
      </c>
      <c r="E22" s="3">
        <f>'Vedtatt budsjett 2023'!N33</f>
        <v>18000</v>
      </c>
      <c r="G22" s="6">
        <f t="shared" si="0"/>
        <v>-3000</v>
      </c>
    </row>
    <row r="23" spans="1:7" x14ac:dyDescent="0.25">
      <c r="A23" s="8" t="s">
        <v>24</v>
      </c>
      <c r="B23" s="3">
        <f>'Saldo pr. 28.02.23'!D47</f>
        <v>2813.4</v>
      </c>
      <c r="C23" s="3"/>
      <c r="D23" s="3">
        <f>'Vedtatt budsjett 2023'!B34+'Vedtatt budsjett 2023'!C34</f>
        <v>30000</v>
      </c>
      <c r="E23" s="3">
        <f>'Vedtatt budsjett 2023'!N34</f>
        <v>180000</v>
      </c>
      <c r="G23" s="6">
        <f t="shared" si="0"/>
        <v>-27186.6</v>
      </c>
    </row>
    <row r="24" spans="1:7" x14ac:dyDescent="0.25">
      <c r="A24" s="8" t="s">
        <v>25</v>
      </c>
      <c r="B24" s="3">
        <f>'Saldo pr. 28.02.23'!D48</f>
        <v>477.55</v>
      </c>
      <c r="C24" s="3"/>
      <c r="D24" s="3"/>
      <c r="E24" s="3"/>
      <c r="G24" s="6">
        <f t="shared" si="0"/>
        <v>477.55</v>
      </c>
    </row>
    <row r="25" spans="1:7" x14ac:dyDescent="0.25">
      <c r="A25" s="8" t="s">
        <v>26</v>
      </c>
      <c r="B25" s="3">
        <f>'Saldo pr. 28.02.23'!D49+'Saldo pr. 28.02.23'!D50</f>
        <v>27862.86</v>
      </c>
      <c r="C25" s="3"/>
      <c r="D25" s="3">
        <f>'Vedtatt budsjett 2023'!B36+'Vedtatt budsjett 2023'!C36+'Vedtatt budsjett 2023'!B37+'Vedtatt budsjett 2023'!C37+'Vedtatt budsjett 2023'!B38+'Vedtatt budsjett 2023'!C38+'Vedtatt budsjett 2023'!B35+'Vedtatt budsjett 2023'!C35</f>
        <v>12500</v>
      </c>
      <c r="E25" s="3">
        <f>'Vedtatt budsjett 2023'!N35+'Vedtatt budsjett 2023'!N36+'Vedtatt budsjett 2023'!N37+'Vedtatt budsjett 2023'!N38</f>
        <v>75015</v>
      </c>
      <c r="G25" s="6">
        <f t="shared" si="0"/>
        <v>15362.86</v>
      </c>
    </row>
    <row r="26" spans="1:7" x14ac:dyDescent="0.25">
      <c r="A26" s="8" t="s">
        <v>27</v>
      </c>
      <c r="B26" s="3">
        <f>'Saldo pr. 28.02.23'!D51</f>
        <v>21325</v>
      </c>
      <c r="C26" s="3"/>
      <c r="D26" s="3">
        <f>'Vedtatt budsjett 2023'!B39+'Vedtatt budsjett 2023'!C39</f>
        <v>7200</v>
      </c>
      <c r="E26" s="3">
        <f>'Vedtatt budsjett 2023'!N39</f>
        <v>43200</v>
      </c>
      <c r="G26" s="6">
        <f t="shared" si="0"/>
        <v>14125</v>
      </c>
    </row>
    <row r="27" spans="1:7" x14ac:dyDescent="0.25">
      <c r="A27" s="8" t="s">
        <v>28</v>
      </c>
      <c r="B27" s="3"/>
      <c r="C27" s="3"/>
      <c r="D27" s="3"/>
      <c r="E27" s="3"/>
      <c r="G27" s="6">
        <f t="shared" si="0"/>
        <v>0</v>
      </c>
    </row>
    <row r="28" spans="1:7" s="1" customFormat="1" x14ac:dyDescent="0.25">
      <c r="A28" s="9" t="s">
        <v>29</v>
      </c>
      <c r="B28" s="4">
        <f>SUM(B11:B27)</f>
        <v>1665273.3199999998</v>
      </c>
      <c r="C28" s="4"/>
      <c r="D28" s="4">
        <f>SUM(D11:D27)</f>
        <v>2361981.34</v>
      </c>
      <c r="E28" s="4">
        <f>SUM(E11:E27)</f>
        <v>13670000.124999998</v>
      </c>
      <c r="F28" s="4"/>
      <c r="G28" s="4">
        <f t="shared" ref="G28" si="3">SUM(G11:G27)</f>
        <v>-696708.02</v>
      </c>
    </row>
    <row r="29" spans="1:7" x14ac:dyDescent="0.25">
      <c r="A29" s="8"/>
      <c r="B29" s="3"/>
      <c r="C29" s="3"/>
      <c r="D29" s="3"/>
      <c r="E29" s="6"/>
      <c r="G29" s="6">
        <f t="shared" si="0"/>
        <v>0</v>
      </c>
    </row>
    <row r="30" spans="1:7" s="1" customFormat="1" x14ac:dyDescent="0.25">
      <c r="A30" s="9" t="s">
        <v>30</v>
      </c>
      <c r="B30" s="4">
        <f>B9-B28</f>
        <v>314600.68000000017</v>
      </c>
      <c r="C30" s="4"/>
      <c r="D30" s="4">
        <f t="shared" ref="D30" si="4">D9-D28</f>
        <v>-261941.33999999985</v>
      </c>
      <c r="E30" s="4">
        <f>E9-E28</f>
        <v>-1070000.1249999981</v>
      </c>
      <c r="F30" s="4"/>
      <c r="G30" s="4">
        <f t="shared" ref="G30" si="5">G9-G28</f>
        <v>576542.02</v>
      </c>
    </row>
    <row r="31" spans="1:7" x14ac:dyDescent="0.25">
      <c r="A31" s="8"/>
      <c r="B31" s="3"/>
      <c r="C31" s="3"/>
      <c r="D31" s="3"/>
      <c r="E31" s="6"/>
      <c r="G31" s="6"/>
    </row>
    <row r="32" spans="1:7" x14ac:dyDescent="0.25">
      <c r="A32" s="8" t="s">
        <v>31</v>
      </c>
      <c r="B32" s="3">
        <f>-'Saldo pr. 28.02.23'!D52</f>
        <v>52000</v>
      </c>
      <c r="C32" s="3"/>
      <c r="D32" s="3">
        <f>'Vedtatt budsjett 2023'!B45+'Vedtatt budsjett 2023'!C45</f>
        <v>40000</v>
      </c>
      <c r="E32" s="3">
        <f>'Vedtatt budsjett 2023'!N47</f>
        <v>240000</v>
      </c>
      <c r="G32" s="6">
        <f t="shared" si="0"/>
        <v>12000</v>
      </c>
    </row>
    <row r="33" spans="1:7" x14ac:dyDescent="0.25">
      <c r="A33" s="8" t="s">
        <v>32</v>
      </c>
      <c r="B33" s="3"/>
      <c r="C33" s="3"/>
      <c r="D33" s="3"/>
      <c r="E33" s="3"/>
      <c r="G33" s="6">
        <f t="shared" si="0"/>
        <v>0</v>
      </c>
    </row>
    <row r="34" spans="1:7" x14ac:dyDescent="0.25">
      <c r="A34" s="8" t="s">
        <v>33</v>
      </c>
      <c r="B34" s="3"/>
      <c r="C34" s="3"/>
      <c r="D34" s="3"/>
      <c r="E34" s="3"/>
      <c r="G34" s="6">
        <f t="shared" si="0"/>
        <v>0</v>
      </c>
    </row>
    <row r="35" spans="1:7" x14ac:dyDescent="0.25">
      <c r="A35" s="8" t="s">
        <v>34</v>
      </c>
      <c r="B35" s="3"/>
      <c r="C35" s="3"/>
      <c r="D35" s="3"/>
      <c r="E35" s="3"/>
      <c r="G35" s="6">
        <f t="shared" si="0"/>
        <v>0</v>
      </c>
    </row>
    <row r="36" spans="1:7" s="1" customFormat="1" x14ac:dyDescent="0.25">
      <c r="A36" s="9" t="s">
        <v>35</v>
      </c>
      <c r="B36" s="4">
        <f>B32+B33-B34-B35</f>
        <v>52000</v>
      </c>
      <c r="C36" s="4"/>
      <c r="D36" s="4">
        <f t="shared" ref="D36" si="6">D32+D33-D34-D35</f>
        <v>40000</v>
      </c>
      <c r="E36" s="4">
        <f t="shared" ref="E36:G36" si="7">E32+E33-E34-E35</f>
        <v>240000</v>
      </c>
      <c r="F36" s="4"/>
      <c r="G36" s="4">
        <f t="shared" si="7"/>
        <v>12000</v>
      </c>
    </row>
    <row r="37" spans="1:7" x14ac:dyDescent="0.25">
      <c r="A37" s="8"/>
      <c r="B37" s="3"/>
      <c r="C37" s="3"/>
      <c r="D37" s="3"/>
      <c r="E37" s="6"/>
      <c r="G37" s="6"/>
    </row>
    <row r="38" spans="1:7" s="1" customFormat="1" ht="15.75" thickBot="1" x14ac:dyDescent="0.3">
      <c r="A38" s="10" t="s">
        <v>36</v>
      </c>
      <c r="B38" s="11">
        <f>B30+B36</f>
        <v>366600.68000000017</v>
      </c>
      <c r="C38" s="11"/>
      <c r="D38" s="11">
        <f t="shared" ref="D38" si="8">D30+D36</f>
        <v>-221941.33999999985</v>
      </c>
      <c r="E38" s="11">
        <f>E30+E36</f>
        <v>-830000.12499999814</v>
      </c>
      <c r="F38" s="11"/>
      <c r="G38" s="11">
        <f t="shared" ref="G38" si="9">G30+G36</f>
        <v>588542.02</v>
      </c>
    </row>
    <row r="39" spans="1:7" x14ac:dyDescent="0.25">
      <c r="B39" s="3"/>
      <c r="C39" s="3"/>
      <c r="D39" s="3"/>
      <c r="E39" s="6"/>
    </row>
    <row r="40" spans="1:7" x14ac:dyDescent="0.25">
      <c r="B40" s="3"/>
      <c r="C40" s="3"/>
      <c r="D40" s="3"/>
      <c r="E40" s="6"/>
    </row>
    <row r="41" spans="1:7" x14ac:dyDescent="0.25">
      <c r="B41" s="3"/>
      <c r="C41" s="3"/>
      <c r="D41" s="3"/>
      <c r="E41" s="6"/>
    </row>
    <row r="42" spans="1:7" x14ac:dyDescent="0.25">
      <c r="B42" s="3" t="s">
        <v>37</v>
      </c>
      <c r="C42" s="3"/>
      <c r="D42" s="3"/>
      <c r="E42" s="6"/>
    </row>
    <row r="43" spans="1:7" x14ac:dyDescent="0.25">
      <c r="B43" s="3"/>
      <c r="C43" s="3"/>
      <c r="D43" s="3"/>
      <c r="E43" s="6"/>
    </row>
    <row r="44" spans="1:7" x14ac:dyDescent="0.25">
      <c r="B44" s="3"/>
      <c r="C44" s="3"/>
      <c r="D44" s="3"/>
      <c r="E44" s="6"/>
    </row>
    <row r="45" spans="1:7" x14ac:dyDescent="0.25">
      <c r="B45" s="3"/>
      <c r="C45" s="3"/>
      <c r="D45" s="3"/>
      <c r="E45" s="6"/>
    </row>
    <row r="46" spans="1:7" x14ac:dyDescent="0.25">
      <c r="B46" s="3"/>
      <c r="C46" s="3"/>
      <c r="D46" s="3"/>
      <c r="E46" s="6"/>
    </row>
    <row r="47" spans="1:7" x14ac:dyDescent="0.25">
      <c r="B47" s="3"/>
      <c r="C47" s="3"/>
      <c r="D47" s="3"/>
      <c r="E47" s="6"/>
    </row>
    <row r="48" spans="1:7" x14ac:dyDescent="0.25">
      <c r="B48" s="3"/>
      <c r="C48" s="3"/>
      <c r="D48" s="3"/>
      <c r="E48" s="6"/>
    </row>
    <row r="49" spans="2:4" x14ac:dyDescent="0.25">
      <c r="B49" s="3"/>
      <c r="C49" s="3"/>
      <c r="D49" s="3"/>
    </row>
    <row r="50" spans="2:4" x14ac:dyDescent="0.25">
      <c r="C50" s="3"/>
      <c r="D50" s="3"/>
    </row>
    <row r="51" spans="2:4" x14ac:dyDescent="0.25">
      <c r="C51" s="3"/>
      <c r="D51" s="3"/>
    </row>
    <row r="52" spans="2:4" x14ac:dyDescent="0.25">
      <c r="C52" s="3"/>
      <c r="D52" s="3"/>
    </row>
    <row r="53" spans="2:4" x14ac:dyDescent="0.25">
      <c r="C53" s="3"/>
      <c r="D53" s="3"/>
    </row>
    <row r="54" spans="2:4" x14ac:dyDescent="0.25">
      <c r="C54" s="3"/>
      <c r="D54" s="3"/>
    </row>
    <row r="55" spans="2:4" x14ac:dyDescent="0.25">
      <c r="C55" s="3"/>
      <c r="D55" s="3"/>
    </row>
    <row r="56" spans="2:4" x14ac:dyDescent="0.25">
      <c r="C56" s="3"/>
      <c r="D56" s="3"/>
    </row>
    <row r="57" spans="2:4" x14ac:dyDescent="0.25">
      <c r="C57" s="3"/>
      <c r="D57" s="3"/>
    </row>
    <row r="58" spans="2:4" x14ac:dyDescent="0.25">
      <c r="C58" s="3"/>
      <c r="D58" s="3"/>
    </row>
  </sheetData>
  <mergeCells count="1">
    <mergeCell ref="F1:G1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4BAE0-2CCE-4740-B17F-0C141A5067F6}">
  <dimension ref="A2:F54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42" bestFit="1" customWidth="1"/>
    <col min="3" max="4" width="12.5703125" style="46" bestFit="1" customWidth="1"/>
    <col min="5" max="5" width="12.85546875" style="46" bestFit="1" customWidth="1"/>
    <col min="6" max="6" width="1" customWidth="1"/>
  </cols>
  <sheetData>
    <row r="2" spans="1:5" x14ac:dyDescent="0.25">
      <c r="C2" s="46" t="s">
        <v>38</v>
      </c>
      <c r="D2" s="46" t="s">
        <v>39</v>
      </c>
      <c r="E2" s="46" t="s">
        <v>40</v>
      </c>
    </row>
    <row r="3" spans="1:5" x14ac:dyDescent="0.25">
      <c r="A3" t="s">
        <v>41</v>
      </c>
      <c r="C3" s="46">
        <v>5201</v>
      </c>
      <c r="D3" s="46">
        <v>0</v>
      </c>
      <c r="E3" s="46">
        <v>5201</v>
      </c>
    </row>
    <row r="4" spans="1:5" x14ac:dyDescent="0.25">
      <c r="A4" t="s">
        <v>42</v>
      </c>
      <c r="C4" s="46">
        <v>136015</v>
      </c>
      <c r="D4" s="46">
        <v>-122841</v>
      </c>
      <c r="E4" s="46">
        <v>13174</v>
      </c>
    </row>
    <row r="5" spans="1:5" x14ac:dyDescent="0.25">
      <c r="A5" t="s">
        <v>43</v>
      </c>
      <c r="C5" s="46">
        <v>0</v>
      </c>
      <c r="D5" s="46">
        <v>200000</v>
      </c>
      <c r="E5" s="46">
        <v>200000</v>
      </c>
    </row>
    <row r="6" spans="1:5" x14ac:dyDescent="0.25">
      <c r="A6" t="s">
        <v>44</v>
      </c>
      <c r="C6" s="46">
        <v>0</v>
      </c>
      <c r="D6" s="46">
        <v>52000</v>
      </c>
      <c r="E6" s="46">
        <v>52000</v>
      </c>
    </row>
    <row r="7" spans="1:5" x14ac:dyDescent="0.25">
      <c r="A7" t="s">
        <v>45</v>
      </c>
      <c r="C7" s="46">
        <v>-3750.56</v>
      </c>
      <c r="D7" s="46">
        <v>283776.34000000003</v>
      </c>
      <c r="E7" s="46">
        <v>280025.78000000003</v>
      </c>
    </row>
    <row r="8" spans="1:5" x14ac:dyDescent="0.25">
      <c r="A8" t="s">
        <v>46</v>
      </c>
      <c r="C8" s="46">
        <v>9297063.5600000005</v>
      </c>
      <c r="D8" s="46">
        <v>1076445.23</v>
      </c>
      <c r="E8" s="46">
        <v>10373508.789999999</v>
      </c>
    </row>
    <row r="9" spans="1:5" x14ac:dyDescent="0.25">
      <c r="A9" t="s">
        <v>47</v>
      </c>
      <c r="C9" s="46">
        <v>2389.29</v>
      </c>
      <c r="D9" s="46">
        <v>11261.25</v>
      </c>
      <c r="E9" s="46">
        <v>13650.54</v>
      </c>
    </row>
    <row r="10" spans="1:5" x14ac:dyDescent="0.25">
      <c r="A10" t="s">
        <v>48</v>
      </c>
      <c r="C10" s="46">
        <v>230677</v>
      </c>
      <c r="D10" s="46">
        <v>81242</v>
      </c>
      <c r="E10" s="46">
        <v>311919</v>
      </c>
    </row>
    <row r="11" spans="1:5" x14ac:dyDescent="0.25">
      <c r="A11" t="s">
        <v>49</v>
      </c>
      <c r="C11" s="46">
        <v>-900000</v>
      </c>
      <c r="D11" s="46">
        <v>0</v>
      </c>
      <c r="E11" s="46">
        <v>-900000</v>
      </c>
    </row>
    <row r="12" spans="1:5" x14ac:dyDescent="0.25">
      <c r="A12" t="s">
        <v>50</v>
      </c>
      <c r="C12" s="46">
        <v>-5624949</v>
      </c>
      <c r="D12" s="46">
        <v>0</v>
      </c>
      <c r="E12" s="46">
        <v>-5624949</v>
      </c>
    </row>
    <row r="13" spans="1:5" x14ac:dyDescent="0.25">
      <c r="A13" t="s">
        <v>51</v>
      </c>
      <c r="C13" s="46">
        <v>-866401.47</v>
      </c>
      <c r="D13" s="46">
        <v>0</v>
      </c>
      <c r="E13" s="46">
        <v>-866401.47</v>
      </c>
    </row>
    <row r="14" spans="1:5" x14ac:dyDescent="0.25">
      <c r="A14" t="s">
        <v>52</v>
      </c>
      <c r="C14" s="46">
        <v>0</v>
      </c>
      <c r="D14" s="46">
        <v>-1514.76</v>
      </c>
      <c r="E14" s="46">
        <v>-1514.76</v>
      </c>
    </row>
    <row r="15" spans="1:5" x14ac:dyDescent="0.25">
      <c r="A15" t="s">
        <v>53</v>
      </c>
      <c r="C15" s="46">
        <v>-768190.6</v>
      </c>
      <c r="D15" s="46">
        <v>747774.8</v>
      </c>
      <c r="E15" s="46">
        <v>-20415.8</v>
      </c>
    </row>
    <row r="16" spans="1:5" x14ac:dyDescent="0.25">
      <c r="A16" t="s">
        <v>54</v>
      </c>
      <c r="C16" s="46">
        <v>-230677</v>
      </c>
      <c r="D16" s="46">
        <v>-81242</v>
      </c>
      <c r="E16" s="46">
        <v>-311919</v>
      </c>
    </row>
    <row r="17" spans="1:6" x14ac:dyDescent="0.25">
      <c r="A17" t="s">
        <v>55</v>
      </c>
      <c r="C17" s="46">
        <v>0</v>
      </c>
      <c r="D17" s="46">
        <v>-2278.4</v>
      </c>
      <c r="E17" s="46">
        <v>-2278.4</v>
      </c>
    </row>
    <row r="18" spans="1:6" x14ac:dyDescent="0.25">
      <c r="A18" t="s">
        <v>56</v>
      </c>
      <c r="C18" s="46">
        <v>-97280.92</v>
      </c>
      <c r="D18" s="46">
        <v>-79054.69</v>
      </c>
      <c r="E18" s="46">
        <v>-176335.61</v>
      </c>
    </row>
    <row r="19" spans="1:6" x14ac:dyDescent="0.25">
      <c r="A19" t="s">
        <v>57</v>
      </c>
      <c r="C19" s="46">
        <v>-86658.97</v>
      </c>
      <c r="D19" s="46">
        <v>1294.08</v>
      </c>
      <c r="E19" s="46">
        <v>-85364.89</v>
      </c>
    </row>
    <row r="20" spans="1:6" x14ac:dyDescent="0.25">
      <c r="A20" t="s">
        <v>58</v>
      </c>
      <c r="C20" s="46">
        <v>-48777.75</v>
      </c>
      <c r="D20" s="46">
        <v>48777.75</v>
      </c>
      <c r="E20" s="46">
        <v>0</v>
      </c>
    </row>
    <row r="21" spans="1:6" x14ac:dyDescent="0.25">
      <c r="A21" t="s">
        <v>59</v>
      </c>
      <c r="C21" s="46">
        <v>-614602.68000000005</v>
      </c>
      <c r="D21" s="46">
        <v>9178.08</v>
      </c>
      <c r="E21" s="46">
        <v>-605424.6</v>
      </c>
    </row>
    <row r="22" spans="1:6" x14ac:dyDescent="0.25">
      <c r="A22" t="s">
        <v>60</v>
      </c>
      <c r="C22" s="46">
        <v>-208000</v>
      </c>
      <c r="D22" s="46">
        <v>-25000</v>
      </c>
      <c r="E22" s="46">
        <v>-233000</v>
      </c>
    </row>
    <row r="23" spans="1:6" x14ac:dyDescent="0.25">
      <c r="A23" t="s">
        <v>61</v>
      </c>
      <c r="C23" s="46">
        <v>0</v>
      </c>
      <c r="D23" s="46">
        <v>-1833300</v>
      </c>
      <c r="E23" s="46">
        <v>-1833300</v>
      </c>
    </row>
    <row r="24" spans="1:6" x14ac:dyDescent="0.25">
      <c r="A24" t="s">
        <v>62</v>
      </c>
      <c r="C24" s="46">
        <v>0</v>
      </c>
      <c r="D24" s="46">
        <v>-10000</v>
      </c>
      <c r="E24" s="46">
        <v>-10000</v>
      </c>
    </row>
    <row r="25" spans="1:6" x14ac:dyDescent="0.25">
      <c r="A25" t="s">
        <v>63</v>
      </c>
      <c r="C25" s="46">
        <v>0</v>
      </c>
      <c r="D25" s="46">
        <v>-1766700</v>
      </c>
      <c r="E25" s="46">
        <v>-1766700</v>
      </c>
    </row>
    <row r="26" spans="1:6" x14ac:dyDescent="0.25">
      <c r="A26" t="s">
        <v>64</v>
      </c>
      <c r="C26" s="46">
        <v>0</v>
      </c>
      <c r="D26" s="46">
        <v>-203174</v>
      </c>
      <c r="E26" s="46">
        <v>-203174</v>
      </c>
    </row>
    <row r="27" spans="1:6" x14ac:dyDescent="0.25">
      <c r="A27" t="s">
        <v>65</v>
      </c>
      <c r="C27" s="46">
        <v>0</v>
      </c>
      <c r="D27" s="46">
        <v>963401.41</v>
      </c>
      <c r="E27" s="46">
        <v>963401.41</v>
      </c>
      <c r="F27" s="56"/>
    </row>
    <row r="28" spans="1:6" x14ac:dyDescent="0.25">
      <c r="A28" t="s">
        <v>66</v>
      </c>
      <c r="C28" s="46">
        <v>0</v>
      </c>
      <c r="D28" s="46">
        <v>-65924.429999999993</v>
      </c>
      <c r="E28" s="46">
        <v>-65924.429999999993</v>
      </c>
      <c r="F28" s="56"/>
    </row>
    <row r="29" spans="1:6" x14ac:dyDescent="0.25">
      <c r="A29" t="s">
        <v>67</v>
      </c>
      <c r="C29" s="46">
        <v>0</v>
      </c>
      <c r="D29" s="46">
        <v>114264.98</v>
      </c>
      <c r="E29" s="46">
        <v>114264.98</v>
      </c>
      <c r="F29" s="56"/>
    </row>
    <row r="30" spans="1:6" x14ac:dyDescent="0.25">
      <c r="A30" t="s">
        <v>68</v>
      </c>
      <c r="C30" s="46">
        <v>0</v>
      </c>
      <c r="D30" s="46">
        <v>16111.39</v>
      </c>
      <c r="E30" s="46">
        <v>16111.39</v>
      </c>
      <c r="F30" s="56"/>
    </row>
    <row r="31" spans="1:6" x14ac:dyDescent="0.25">
      <c r="A31" t="s">
        <v>69</v>
      </c>
      <c r="C31" s="46">
        <v>0</v>
      </c>
      <c r="D31" s="46">
        <v>558.83000000000004</v>
      </c>
      <c r="E31" s="46">
        <v>558.83000000000004</v>
      </c>
      <c r="F31" s="56"/>
    </row>
    <row r="32" spans="1:6" x14ac:dyDescent="0.25">
      <c r="A32" t="s">
        <v>70</v>
      </c>
      <c r="C32" s="46">
        <v>0</v>
      </c>
      <c r="D32" s="46">
        <v>1464</v>
      </c>
      <c r="E32" s="46">
        <v>1464</v>
      </c>
      <c r="F32" s="56"/>
    </row>
    <row r="33" spans="1:6" x14ac:dyDescent="0.25">
      <c r="A33" t="s">
        <v>71</v>
      </c>
      <c r="C33" s="46">
        <v>0</v>
      </c>
      <c r="D33" s="46">
        <v>152900.47</v>
      </c>
      <c r="E33" s="46">
        <v>152900.47</v>
      </c>
      <c r="F33" s="56"/>
    </row>
    <row r="34" spans="1:6" x14ac:dyDescent="0.25">
      <c r="A34" t="s">
        <v>72</v>
      </c>
      <c r="C34" s="46">
        <v>0</v>
      </c>
      <c r="D34" s="46">
        <v>160325.88</v>
      </c>
      <c r="E34" s="46">
        <v>160325.88</v>
      </c>
      <c r="F34" s="56"/>
    </row>
    <row r="35" spans="1:6" x14ac:dyDescent="0.25">
      <c r="A35" t="s">
        <v>73</v>
      </c>
      <c r="C35" s="46">
        <v>0</v>
      </c>
      <c r="D35" s="46">
        <v>76.849999999999994</v>
      </c>
      <c r="E35" s="46">
        <v>76.849999999999994</v>
      </c>
      <c r="F35" s="56"/>
    </row>
    <row r="36" spans="1:6" x14ac:dyDescent="0.25">
      <c r="A36" t="s">
        <v>74</v>
      </c>
      <c r="C36" s="46">
        <v>0</v>
      </c>
      <c r="D36" s="46">
        <v>3928.96</v>
      </c>
      <c r="E36" s="46">
        <v>3928.96</v>
      </c>
      <c r="F36" s="56"/>
    </row>
    <row r="37" spans="1:6" x14ac:dyDescent="0.25">
      <c r="A37" t="s">
        <v>75</v>
      </c>
      <c r="C37" s="46">
        <v>0</v>
      </c>
      <c r="D37" s="46">
        <v>1323.4</v>
      </c>
      <c r="E37" s="46">
        <v>1323.4</v>
      </c>
      <c r="F37" s="56"/>
    </row>
    <row r="38" spans="1:6" x14ac:dyDescent="0.25">
      <c r="A38" t="s">
        <v>76</v>
      </c>
      <c r="C38" s="46">
        <v>0</v>
      </c>
      <c r="D38" s="46">
        <v>69296.5</v>
      </c>
      <c r="E38" s="46">
        <v>69296.5</v>
      </c>
    </row>
    <row r="39" spans="1:6" x14ac:dyDescent="0.25">
      <c r="A39" t="s">
        <v>77</v>
      </c>
      <c r="C39" s="46">
        <v>0</v>
      </c>
      <c r="D39" s="46">
        <v>16666.66</v>
      </c>
      <c r="E39" s="46">
        <v>16666.66</v>
      </c>
    </row>
    <row r="40" spans="1:6" x14ac:dyDescent="0.25">
      <c r="A40" t="s">
        <v>78</v>
      </c>
      <c r="C40" s="46">
        <v>0</v>
      </c>
      <c r="D40" s="46">
        <v>13034</v>
      </c>
      <c r="E40" s="46">
        <v>13034</v>
      </c>
    </row>
    <row r="41" spans="1:6" x14ac:dyDescent="0.25">
      <c r="A41" t="s">
        <v>79</v>
      </c>
      <c r="C41" s="46">
        <v>0</v>
      </c>
      <c r="D41" s="46">
        <v>8333.34</v>
      </c>
      <c r="E41" s="46">
        <v>8333.34</v>
      </c>
    </row>
    <row r="42" spans="1:6" x14ac:dyDescent="0.25">
      <c r="A42" t="s">
        <v>80</v>
      </c>
      <c r="C42" s="46">
        <v>0</v>
      </c>
      <c r="D42" s="46">
        <v>24226.11</v>
      </c>
      <c r="E42" s="46">
        <v>24226.11</v>
      </c>
    </row>
    <row r="43" spans="1:6" x14ac:dyDescent="0.25">
      <c r="A43" t="s">
        <v>81</v>
      </c>
      <c r="C43" s="46">
        <v>0</v>
      </c>
      <c r="D43" s="46">
        <v>1395</v>
      </c>
      <c r="E43" s="46">
        <v>1395</v>
      </c>
    </row>
    <row r="44" spans="1:6" x14ac:dyDescent="0.25">
      <c r="A44" t="s">
        <v>82</v>
      </c>
      <c r="C44" s="46">
        <v>0</v>
      </c>
      <c r="D44" s="46">
        <v>126666.66</v>
      </c>
      <c r="E44" s="46">
        <v>126666.66</v>
      </c>
    </row>
    <row r="45" spans="1:6" x14ac:dyDescent="0.25">
      <c r="A45" t="s">
        <v>83</v>
      </c>
      <c r="C45" s="46">
        <v>0</v>
      </c>
      <c r="D45" s="46">
        <v>937.5</v>
      </c>
      <c r="E45" s="46">
        <v>937.5</v>
      </c>
    </row>
    <row r="46" spans="1:6" x14ac:dyDescent="0.25">
      <c r="A46" t="s">
        <v>84</v>
      </c>
      <c r="C46" s="46">
        <v>0</v>
      </c>
      <c r="D46" s="46">
        <v>3807</v>
      </c>
      <c r="E46" s="46">
        <v>3807</v>
      </c>
    </row>
    <row r="47" spans="1:6" x14ac:dyDescent="0.25">
      <c r="A47" t="s">
        <v>85</v>
      </c>
      <c r="C47" s="46">
        <v>0</v>
      </c>
      <c r="D47" s="46">
        <v>2813.4</v>
      </c>
      <c r="E47" s="46">
        <v>2813.4</v>
      </c>
    </row>
    <row r="48" spans="1:6" x14ac:dyDescent="0.25">
      <c r="A48" t="s">
        <v>86</v>
      </c>
      <c r="C48" s="46">
        <v>0</v>
      </c>
      <c r="D48" s="46">
        <v>477.55</v>
      </c>
      <c r="E48" s="46">
        <v>477.55</v>
      </c>
    </row>
    <row r="49" spans="1:6" x14ac:dyDescent="0.25">
      <c r="A49" t="s">
        <v>87</v>
      </c>
      <c r="C49" s="46">
        <v>0</v>
      </c>
      <c r="D49" s="46">
        <v>3781.75</v>
      </c>
      <c r="E49" s="46">
        <v>3781.75</v>
      </c>
      <c r="F49" s="55"/>
    </row>
    <row r="50" spans="1:6" x14ac:dyDescent="0.25">
      <c r="A50" t="s">
        <v>88</v>
      </c>
      <c r="C50" s="46">
        <v>0</v>
      </c>
      <c r="D50" s="46">
        <v>24081.11</v>
      </c>
      <c r="E50" s="46">
        <v>24081.11</v>
      </c>
      <c r="F50" s="55"/>
    </row>
    <row r="51" spans="1:6" x14ac:dyDescent="0.25">
      <c r="A51" t="s">
        <v>89</v>
      </c>
      <c r="C51" s="46">
        <v>0</v>
      </c>
      <c r="D51" s="46">
        <v>21325</v>
      </c>
      <c r="E51" s="46">
        <v>21325</v>
      </c>
    </row>
    <row r="52" spans="1:6" x14ac:dyDescent="0.25">
      <c r="A52" t="s">
        <v>90</v>
      </c>
      <c r="C52" s="46">
        <v>0</v>
      </c>
      <c r="D52" s="46">
        <v>-52000</v>
      </c>
      <c r="E52" s="46">
        <v>-52000</v>
      </c>
    </row>
    <row r="53" spans="1:6" x14ac:dyDescent="0.25">
      <c r="A53" t="s">
        <v>91</v>
      </c>
      <c r="C53" s="46">
        <v>0</v>
      </c>
      <c r="D53" s="46">
        <v>82</v>
      </c>
      <c r="E53" s="46">
        <v>82</v>
      </c>
    </row>
    <row r="54" spans="1:6" x14ac:dyDescent="0.25">
      <c r="A54" t="s">
        <v>92</v>
      </c>
      <c r="C54" s="46">
        <f>SUM(C3:C53)</f>
        <v>222056.89999999932</v>
      </c>
      <c r="D54" s="46">
        <f>SUM(D3:D53)</f>
        <v>5.5297277867794037E-10</v>
      </c>
      <c r="E54" s="46">
        <f>SUM(E3:E53)</f>
        <v>222056.89999999828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B9FF2-EA82-4385-A115-1BAB517FBABC}">
  <sheetPr>
    <pageSetUpPr fitToPage="1"/>
  </sheetPr>
  <dimension ref="A1:G58"/>
  <sheetViews>
    <sheetView workbookViewId="0">
      <pane ySplit="2" topLeftCell="A3" activePane="bottomLeft" state="frozen"/>
      <selection activeCell="G42" sqref="G42"/>
      <selection pane="bottomLeft" activeCell="G42" sqref="G42"/>
    </sheetView>
  </sheetViews>
  <sheetFormatPr baseColWidth="10" defaultColWidth="11.42578125" defaultRowHeight="15" x14ac:dyDescent="0.25"/>
  <cols>
    <col min="1" max="1" width="43.140625" bestFit="1" customWidth="1"/>
    <col min="2" max="2" width="14.28515625" style="2" customWidth="1"/>
    <col min="3" max="3" width="4" style="2" customWidth="1"/>
    <col min="4" max="4" width="11.85546875" style="2" customWidth="1"/>
    <col min="5" max="5" width="12.28515625" customWidth="1"/>
    <col min="6" max="6" width="5.5703125" style="2" customWidth="1"/>
  </cols>
  <sheetData>
    <row r="1" spans="1:7" ht="35.25" customHeight="1" x14ac:dyDescent="0.25">
      <c r="A1" s="39" t="s">
        <v>0</v>
      </c>
      <c r="B1" s="40"/>
      <c r="C1" s="40"/>
      <c r="D1" s="40"/>
      <c r="E1" s="41"/>
      <c r="F1" s="59" t="s">
        <v>93</v>
      </c>
      <c r="G1" s="59"/>
    </row>
    <row r="2" spans="1:7" s="14" customFormat="1" ht="30.75" customHeight="1" x14ac:dyDescent="0.25">
      <c r="A2" s="42"/>
      <c r="B2" s="43" t="s">
        <v>2</v>
      </c>
      <c r="C2" s="43"/>
      <c r="D2" s="44" t="s">
        <v>94</v>
      </c>
      <c r="E2" s="44" t="s">
        <v>4</v>
      </c>
      <c r="F2" s="45"/>
      <c r="G2" s="43" t="s">
        <v>5</v>
      </c>
    </row>
    <row r="3" spans="1:7" s="14" customFormat="1" ht="12.75" customHeight="1" x14ac:dyDescent="0.25">
      <c r="A3" s="5"/>
      <c r="B3" s="12"/>
      <c r="C3" s="12"/>
      <c r="D3" s="12"/>
      <c r="E3" s="13"/>
      <c r="G3" s="12"/>
    </row>
    <row r="4" spans="1:7" x14ac:dyDescent="0.25">
      <c r="A4" s="8" t="s">
        <v>6</v>
      </c>
      <c r="B4" s="3">
        <f>-'Saldo pr. 30.04.23'!D4</f>
        <v>3533400</v>
      </c>
      <c r="C4" s="3"/>
      <c r="D4" s="3">
        <f>SUM('Vedtatt budsjett 2023'!B4:E4)</f>
        <v>3533400</v>
      </c>
      <c r="E4" s="3">
        <f>'Vedtatt budsjett 2023'!N4</f>
        <v>10600000</v>
      </c>
      <c r="G4" s="6">
        <f>B4-D4</f>
        <v>0</v>
      </c>
    </row>
    <row r="5" spans="1:7" x14ac:dyDescent="0.25">
      <c r="A5" s="8" t="s">
        <v>7</v>
      </c>
      <c r="B5" s="3"/>
      <c r="C5" s="3"/>
      <c r="D5" s="3"/>
      <c r="E5" s="3"/>
      <c r="G5" s="6">
        <f>B5-D5</f>
        <v>0</v>
      </c>
    </row>
    <row r="6" spans="1:7" x14ac:dyDescent="0.25">
      <c r="A6" s="8" t="s">
        <v>8</v>
      </c>
      <c r="B6" s="3">
        <f>-'Saldo pr. 30.04.23'!D5</f>
        <v>461430</v>
      </c>
      <c r="C6" s="3"/>
      <c r="D6" s="3">
        <f>SUM('Vedtatt budsjett 2023'!B6:E6)</f>
        <v>666672</v>
      </c>
      <c r="E6" s="3">
        <f>'Vedtatt budsjett 2023'!N6</f>
        <v>2000000</v>
      </c>
      <c r="G6" s="6">
        <f>B6-D6</f>
        <v>-205242</v>
      </c>
    </row>
    <row r="7" spans="1:7" x14ac:dyDescent="0.25">
      <c r="A7" s="8" t="s">
        <v>9</v>
      </c>
      <c r="B7" s="3"/>
      <c r="C7" s="3"/>
      <c r="D7" s="3"/>
      <c r="E7" s="3"/>
      <c r="G7" s="6">
        <f>B7-D7</f>
        <v>0</v>
      </c>
    </row>
    <row r="8" spans="1:7" x14ac:dyDescent="0.25">
      <c r="A8" s="8" t="s">
        <v>10</v>
      </c>
      <c r="B8" s="3">
        <f>-'Saldo pr. 30.04.23'!D3</f>
        <v>10000</v>
      </c>
      <c r="C8" s="3"/>
      <c r="D8" s="3"/>
      <c r="E8" s="3"/>
      <c r="G8" s="6">
        <f>B8-D8</f>
        <v>10000</v>
      </c>
    </row>
    <row r="9" spans="1:7" s="1" customFormat="1" x14ac:dyDescent="0.25">
      <c r="A9" s="9" t="s">
        <v>11</v>
      </c>
      <c r="B9" s="4">
        <f>SUM(B4:B8)</f>
        <v>4004830</v>
      </c>
      <c r="C9" s="4"/>
      <c r="D9" s="4">
        <f>SUM(D4:D8)</f>
        <v>4200072</v>
      </c>
      <c r="E9" s="4">
        <f t="shared" ref="E9:G9" si="0">SUM(E4:E8)</f>
        <v>12600000</v>
      </c>
      <c r="F9" s="4"/>
      <c r="G9" s="4">
        <f t="shared" si="0"/>
        <v>-195242</v>
      </c>
    </row>
    <row r="10" spans="1:7" x14ac:dyDescent="0.25">
      <c r="A10" s="8"/>
      <c r="B10" s="3"/>
      <c r="C10" s="3"/>
      <c r="D10" s="3"/>
      <c r="E10" s="6"/>
      <c r="G10" s="6"/>
    </row>
    <row r="11" spans="1:7" x14ac:dyDescent="0.25">
      <c r="A11" s="8" t="s">
        <v>12</v>
      </c>
      <c r="B11" s="3">
        <f>SUM('Saldo pr. 30.04.23'!D6:D18)</f>
        <v>2797260.5700000003</v>
      </c>
      <c r="C11" s="3"/>
      <c r="D11" s="3">
        <f>SUM('Vedtatt budsjett 2023'!B20:E20)</f>
        <v>3122562.6799999997</v>
      </c>
      <c r="E11" s="3">
        <f>'Vedtatt budsjett 2023'!N20</f>
        <v>8865785.1249999981</v>
      </c>
      <c r="G11" s="6">
        <f t="shared" ref="G11:G27" si="1">B11-D11</f>
        <v>-325302.1099999994</v>
      </c>
    </row>
    <row r="12" spans="1:7" x14ac:dyDescent="0.25">
      <c r="A12" s="8" t="s">
        <v>13</v>
      </c>
      <c r="B12" s="3">
        <f>'Saldo pr. 30.04.23'!D19+'Saldo pr. 30.04.23'!D23</f>
        <v>160509.68</v>
      </c>
      <c r="C12" s="3"/>
      <c r="D12" s="3">
        <f>SUM('Vedtatt budsjett 2023'!B21:E21)</f>
        <v>134000</v>
      </c>
      <c r="E12" s="3">
        <f>'Vedtatt budsjett 2023'!N21</f>
        <v>402000</v>
      </c>
      <c r="G12" s="6">
        <f t="shared" si="1"/>
        <v>26509.679999999993</v>
      </c>
    </row>
    <row r="13" spans="1:7" x14ac:dyDescent="0.25">
      <c r="A13" s="8" t="s">
        <v>14</v>
      </c>
      <c r="B13" s="3">
        <f>'Saldo pr. 30.04.23'!D20+'Saldo pr. 30.04.23'!D21</f>
        <v>194707.32</v>
      </c>
      <c r="C13" s="3"/>
      <c r="D13" s="3">
        <f>SUM('Vedtatt budsjett 2023'!B22:E23)</f>
        <v>54000</v>
      </c>
      <c r="E13" s="3">
        <f>'Vedtatt budsjett 2023'!N22+'Vedtatt budsjett 2023'!N23</f>
        <v>162000</v>
      </c>
      <c r="G13" s="6">
        <f t="shared" si="1"/>
        <v>140707.32</v>
      </c>
    </row>
    <row r="14" spans="1:7" x14ac:dyDescent="0.25">
      <c r="A14" s="8" t="s">
        <v>15</v>
      </c>
      <c r="B14" s="3">
        <f>'Saldo pr. 30.04.23'!D22</f>
        <v>19551</v>
      </c>
      <c r="C14" s="3"/>
      <c r="D14" s="3">
        <f>SUM('Vedtatt budsjett 2023'!B24:E24)</f>
        <v>26000</v>
      </c>
      <c r="E14" s="3">
        <f>'Vedtatt budsjett 2023'!N24</f>
        <v>78000</v>
      </c>
      <c r="G14" s="6">
        <f t="shared" si="1"/>
        <v>-6449</v>
      </c>
    </row>
    <row r="15" spans="1:7" x14ac:dyDescent="0.25">
      <c r="A15" s="8" t="s">
        <v>16</v>
      </c>
      <c r="B15" s="3">
        <f>'Saldo pr. 30.04.23'!D24+'Saldo pr. 30.04.23'!D26</f>
        <v>6172.66</v>
      </c>
      <c r="C15" s="3"/>
      <c r="D15" s="3">
        <f>SUM('Vedtatt budsjett 2023'!B25:E25)</f>
        <v>14000</v>
      </c>
      <c r="E15" s="3">
        <f>'Vedtatt budsjett 2023'!N25</f>
        <v>42000</v>
      </c>
      <c r="G15" s="6">
        <f t="shared" si="1"/>
        <v>-7827.34</v>
      </c>
    </row>
    <row r="16" spans="1:7" x14ac:dyDescent="0.25">
      <c r="A16" s="8" t="s">
        <v>17</v>
      </c>
      <c r="B16" s="3">
        <f>'Saldo pr. 30.04.23'!D25</f>
        <v>31317.37</v>
      </c>
      <c r="C16" s="3"/>
      <c r="D16" s="3">
        <f>SUM('Vedtatt budsjett 2023'!B26:E26)</f>
        <v>38000</v>
      </c>
      <c r="E16" s="3">
        <f>'Vedtatt budsjett 2023'!N26</f>
        <v>114000</v>
      </c>
      <c r="G16" s="6">
        <f t="shared" si="1"/>
        <v>-6682.630000000001</v>
      </c>
    </row>
    <row r="17" spans="1:7" x14ac:dyDescent="0.25">
      <c r="A17" s="8" t="s">
        <v>18</v>
      </c>
      <c r="B17" s="3">
        <f>'Saldo pr. 30.04.23'!D27+'Saldo pr. 30.04.23'!D28+'Saldo pr. 30.04.23'!D29</f>
        <v>28646.15</v>
      </c>
      <c r="C17" s="3"/>
      <c r="D17" s="3">
        <f>SUM('Vedtatt budsjett 2023'!B28:E29)</f>
        <v>18000</v>
      </c>
      <c r="E17" s="3">
        <f>'Vedtatt budsjett 2023'!N28+'Vedtatt budsjett 2023'!N29</f>
        <v>54000</v>
      </c>
      <c r="G17" s="6">
        <f t="shared" si="1"/>
        <v>10646.150000000001</v>
      </c>
    </row>
    <row r="18" spans="1:7" x14ac:dyDescent="0.25">
      <c r="A18" s="8" t="s">
        <v>19</v>
      </c>
      <c r="B18" s="3">
        <f>'Saldo pr. 30.04.23'!D30</f>
        <v>104601.63</v>
      </c>
      <c r="C18" s="3"/>
      <c r="D18" s="3">
        <f>SUM('Vedtatt budsjett 2023'!B30:E30)</f>
        <v>40000</v>
      </c>
      <c r="E18" s="3">
        <f>'Vedtatt budsjett 2023'!N30</f>
        <v>120000</v>
      </c>
      <c r="G18" s="6">
        <f t="shared" si="1"/>
        <v>64601.630000000005</v>
      </c>
    </row>
    <row r="19" spans="1:7" x14ac:dyDescent="0.25">
      <c r="A19" s="8" t="s">
        <v>20</v>
      </c>
      <c r="B19" s="3">
        <f>'Saldo pr. 30.04.23'!D31</f>
        <v>388888.32000000001</v>
      </c>
      <c r="C19" s="3"/>
      <c r="D19" s="3">
        <f>SUM('Vedtatt budsjett 2023'!B31:E31)</f>
        <v>1160000</v>
      </c>
      <c r="E19" s="3">
        <f>'Vedtatt budsjett 2023'!N31</f>
        <v>3480000</v>
      </c>
      <c r="G19" s="6">
        <f t="shared" si="1"/>
        <v>-771111.67999999993</v>
      </c>
    </row>
    <row r="20" spans="1:7" x14ac:dyDescent="0.25">
      <c r="A20" s="8" t="s">
        <v>21</v>
      </c>
      <c r="B20" s="3">
        <f>'Saldo pr. 30.04.23'!D32</f>
        <v>2349.5</v>
      </c>
      <c r="C20" s="3"/>
      <c r="D20" s="3">
        <f>SUM('Vedtatt budsjett 2023'!B32:E32)</f>
        <v>8000</v>
      </c>
      <c r="E20" s="3">
        <f>'Vedtatt budsjett 2023'!N32</f>
        <v>24000</v>
      </c>
      <c r="G20" s="6">
        <f t="shared" si="1"/>
        <v>-5650.5</v>
      </c>
    </row>
    <row r="21" spans="1:7" x14ac:dyDescent="0.25">
      <c r="A21" s="8" t="s">
        <v>22</v>
      </c>
      <c r="B21" s="3">
        <f>'Saldo pr. 30.04.23'!D33</f>
        <v>3807</v>
      </c>
      <c r="C21" s="3"/>
      <c r="D21" s="3">
        <f>SUM('Vedtatt budsjett 2023'!B27:E27)</f>
        <v>4000</v>
      </c>
      <c r="E21" s="3">
        <f>'Vedtatt budsjett 2023'!N27</f>
        <v>12000</v>
      </c>
      <c r="G21" s="6">
        <f t="shared" si="1"/>
        <v>-193</v>
      </c>
    </row>
    <row r="22" spans="1:7" x14ac:dyDescent="0.25">
      <c r="A22" s="8" t="s">
        <v>23</v>
      </c>
      <c r="B22" s="3">
        <f>'Saldo pr. 30.04.23'!D34</f>
        <v>2713.4</v>
      </c>
      <c r="C22" s="3"/>
      <c r="D22" s="3">
        <f>SUM('Vedtatt budsjett 2023'!B33:E33)</f>
        <v>6000</v>
      </c>
      <c r="E22" s="3">
        <f>'Vedtatt budsjett 2023'!N33</f>
        <v>18000</v>
      </c>
      <c r="G22" s="6">
        <f t="shared" si="1"/>
        <v>-3286.6</v>
      </c>
    </row>
    <row r="23" spans="1:7" x14ac:dyDescent="0.25">
      <c r="A23" s="8" t="s">
        <v>24</v>
      </c>
      <c r="B23" s="3">
        <f>'Saldo pr. 30.04.23'!D35</f>
        <v>16780.25</v>
      </c>
      <c r="C23" s="3"/>
      <c r="D23" s="3">
        <f>SUM('Vedtatt budsjett 2023'!B34:E34)</f>
        <v>60000</v>
      </c>
      <c r="E23" s="3">
        <f>'Vedtatt budsjett 2023'!N34</f>
        <v>180000</v>
      </c>
      <c r="G23" s="6">
        <f t="shared" si="1"/>
        <v>-43219.75</v>
      </c>
    </row>
    <row r="24" spans="1:7" x14ac:dyDescent="0.25">
      <c r="A24" s="8" t="s">
        <v>25</v>
      </c>
      <c r="B24" s="3">
        <f>'Saldo pr. 30.04.23'!D36</f>
        <v>954.11</v>
      </c>
      <c r="C24" s="3"/>
      <c r="D24" s="3"/>
      <c r="E24" s="3"/>
      <c r="G24" s="6">
        <f t="shared" si="1"/>
        <v>954.11</v>
      </c>
    </row>
    <row r="25" spans="1:7" x14ac:dyDescent="0.25">
      <c r="A25" s="8" t="s">
        <v>26</v>
      </c>
      <c r="B25" s="3">
        <f>SUM('Saldo pr. 30.04.23'!D37:D40)</f>
        <v>49761.33</v>
      </c>
      <c r="C25" s="3"/>
      <c r="D25" s="3">
        <f>SUM('Vedtatt budsjett 2023'!B35:E38)</f>
        <v>25000</v>
      </c>
      <c r="E25" s="3">
        <f>'Vedtatt budsjett 2023'!N35+'Vedtatt budsjett 2023'!N36+'Vedtatt budsjett 2023'!N37+'Vedtatt budsjett 2023'!N38</f>
        <v>75015</v>
      </c>
      <c r="G25" s="6">
        <f t="shared" si="1"/>
        <v>24761.33</v>
      </c>
    </row>
    <row r="26" spans="1:7" x14ac:dyDescent="0.25">
      <c r="A26" s="8" t="s">
        <v>27</v>
      </c>
      <c r="B26" s="3">
        <f>'Saldo pr. 30.04.23'!D41</f>
        <v>27442.5</v>
      </c>
      <c r="C26" s="3"/>
      <c r="D26" s="3">
        <f>SUM('Vedtatt budsjett 2023'!B39:E39)</f>
        <v>14400</v>
      </c>
      <c r="E26" s="3">
        <f>'Vedtatt budsjett 2023'!N39</f>
        <v>43200</v>
      </c>
      <c r="G26" s="6">
        <f t="shared" si="1"/>
        <v>13042.5</v>
      </c>
    </row>
    <row r="27" spans="1:7" x14ac:dyDescent="0.25">
      <c r="A27" s="8" t="s">
        <v>28</v>
      </c>
      <c r="B27" s="3"/>
      <c r="C27" s="3"/>
      <c r="D27" s="3"/>
      <c r="E27" s="3"/>
      <c r="G27" s="6">
        <f t="shared" si="1"/>
        <v>0</v>
      </c>
    </row>
    <row r="28" spans="1:7" s="1" customFormat="1" x14ac:dyDescent="0.25">
      <c r="A28" s="9" t="s">
        <v>29</v>
      </c>
      <c r="B28" s="57">
        <f>SUM(B11:B27)</f>
        <v>3835462.79</v>
      </c>
      <c r="C28" s="4"/>
      <c r="D28" s="4">
        <f>SUM(D11:D27)</f>
        <v>4723962.68</v>
      </c>
      <c r="E28" s="4">
        <f>SUM(E11:E27)</f>
        <v>13670000.124999998</v>
      </c>
      <c r="F28" s="4"/>
      <c r="G28" s="4">
        <f t="shared" ref="G28" si="2">SUM(G11:G27)</f>
        <v>-888499.88999999932</v>
      </c>
    </row>
    <row r="29" spans="1:7" x14ac:dyDescent="0.25">
      <c r="A29" s="8"/>
      <c r="B29" s="3"/>
      <c r="C29" s="3"/>
      <c r="D29" s="3"/>
      <c r="E29" s="6"/>
      <c r="G29" s="6">
        <f>B29-D29</f>
        <v>0</v>
      </c>
    </row>
    <row r="30" spans="1:7" s="1" customFormat="1" x14ac:dyDescent="0.25">
      <c r="A30" s="9" t="s">
        <v>30</v>
      </c>
      <c r="B30" s="4">
        <f>B9-B28</f>
        <v>169367.20999999996</v>
      </c>
      <c r="C30" s="4"/>
      <c r="D30" s="4">
        <f t="shared" ref="D30" si="3">D9-D28</f>
        <v>-523890.6799999997</v>
      </c>
      <c r="E30" s="4">
        <f>E9-E28</f>
        <v>-1070000.1249999981</v>
      </c>
      <c r="F30" s="4"/>
      <c r="G30" s="4">
        <f t="shared" ref="G30" si="4">G9-G28</f>
        <v>693257.88999999932</v>
      </c>
    </row>
    <row r="31" spans="1:7" x14ac:dyDescent="0.25">
      <c r="A31" s="8"/>
      <c r="B31" s="3"/>
      <c r="C31" s="3"/>
      <c r="D31" s="3"/>
      <c r="E31" s="6"/>
      <c r="G31" s="6"/>
    </row>
    <row r="32" spans="1:7" x14ac:dyDescent="0.25">
      <c r="A32" s="8" t="s">
        <v>31</v>
      </c>
      <c r="B32" s="3">
        <f>-'Saldo pr. 30.04.23'!D42</f>
        <v>86288</v>
      </c>
      <c r="C32" s="3"/>
      <c r="D32" s="3">
        <f>SUM('Vedtatt budsjett 2023'!B45:E45)</f>
        <v>80000</v>
      </c>
      <c r="E32" s="3">
        <f>'Vedtatt budsjett 2023'!N47</f>
        <v>240000</v>
      </c>
      <c r="G32" s="6">
        <f>B32-D32</f>
        <v>6288</v>
      </c>
    </row>
    <row r="33" spans="1:7" x14ac:dyDescent="0.25">
      <c r="A33" s="8" t="s">
        <v>32</v>
      </c>
      <c r="B33" s="3"/>
      <c r="C33" s="3"/>
      <c r="D33" s="3"/>
      <c r="E33" s="3"/>
      <c r="G33" s="6">
        <f>B33-D33</f>
        <v>0</v>
      </c>
    </row>
    <row r="34" spans="1:7" x14ac:dyDescent="0.25">
      <c r="A34" s="8" t="s">
        <v>33</v>
      </c>
      <c r="B34" s="3"/>
      <c r="C34" s="3"/>
      <c r="D34" s="3"/>
      <c r="E34" s="3"/>
      <c r="G34" s="6">
        <f>B34-D34</f>
        <v>0</v>
      </c>
    </row>
    <row r="35" spans="1:7" x14ac:dyDescent="0.25">
      <c r="A35" s="8" t="s">
        <v>34</v>
      </c>
      <c r="B35" s="3">
        <f>'Saldo pr. 30.04.23'!D43</f>
        <v>138.25</v>
      </c>
      <c r="C35" s="3"/>
      <c r="D35" s="3"/>
      <c r="E35" s="3"/>
      <c r="G35" s="6">
        <f>B35-D35</f>
        <v>138.25</v>
      </c>
    </row>
    <row r="36" spans="1:7" s="1" customFormat="1" x14ac:dyDescent="0.25">
      <c r="A36" s="9" t="s">
        <v>35</v>
      </c>
      <c r="B36" s="4">
        <f>B32+B33-B34-B35</f>
        <v>86149.75</v>
      </c>
      <c r="C36" s="4"/>
      <c r="D36" s="4">
        <f t="shared" ref="D36:G36" si="5">D32+D33-D34-D35</f>
        <v>80000</v>
      </c>
      <c r="E36" s="4">
        <f t="shared" si="5"/>
        <v>240000</v>
      </c>
      <c r="F36" s="4"/>
      <c r="G36" s="4">
        <f t="shared" si="5"/>
        <v>6149.75</v>
      </c>
    </row>
    <row r="37" spans="1:7" x14ac:dyDescent="0.25">
      <c r="A37" s="8"/>
      <c r="B37" s="3"/>
      <c r="C37" s="3"/>
      <c r="D37" s="3"/>
      <c r="E37" s="6"/>
      <c r="G37" s="6"/>
    </row>
    <row r="38" spans="1:7" s="1" customFormat="1" ht="15.75" thickBot="1" x14ac:dyDescent="0.3">
      <c r="A38" s="10" t="s">
        <v>36</v>
      </c>
      <c r="B38" s="11">
        <f>B30+B36</f>
        <v>255516.95999999996</v>
      </c>
      <c r="C38" s="11"/>
      <c r="D38" s="11">
        <f t="shared" ref="D38" si="6">D30+D36</f>
        <v>-443890.6799999997</v>
      </c>
      <c r="E38" s="11">
        <f>E30+E36</f>
        <v>-830000.12499999814</v>
      </c>
      <c r="F38" s="11"/>
      <c r="G38" s="11">
        <f>G30+G36</f>
        <v>699407.63999999932</v>
      </c>
    </row>
    <row r="39" spans="1:7" x14ac:dyDescent="0.25">
      <c r="B39" s="3"/>
      <c r="C39" s="3"/>
      <c r="D39" s="3"/>
      <c r="E39" s="6"/>
    </row>
    <row r="40" spans="1:7" x14ac:dyDescent="0.25">
      <c r="B40" s="3"/>
      <c r="C40" s="3"/>
      <c r="D40" s="3"/>
      <c r="E40" s="6"/>
    </row>
    <row r="41" spans="1:7" x14ac:dyDescent="0.25">
      <c r="B41" s="3"/>
      <c r="C41" s="3"/>
      <c r="D41" s="3"/>
      <c r="E41" s="6"/>
    </row>
    <row r="42" spans="1:7" x14ac:dyDescent="0.25">
      <c r="B42" s="3" t="s">
        <v>37</v>
      </c>
      <c r="C42" s="3"/>
      <c r="D42" s="3"/>
      <c r="E42" s="6"/>
    </row>
    <row r="43" spans="1:7" x14ac:dyDescent="0.25">
      <c r="B43" s="3"/>
      <c r="C43" s="3"/>
      <c r="D43" s="3"/>
      <c r="E43" s="6"/>
    </row>
    <row r="44" spans="1:7" x14ac:dyDescent="0.25">
      <c r="B44" s="3"/>
      <c r="C44" s="3"/>
      <c r="D44" s="3"/>
      <c r="E44" s="6"/>
    </row>
    <row r="45" spans="1:7" x14ac:dyDescent="0.25">
      <c r="B45" s="3"/>
      <c r="C45" s="3"/>
      <c r="D45" s="3"/>
      <c r="E45" s="6"/>
    </row>
    <row r="46" spans="1:7" x14ac:dyDescent="0.25">
      <c r="B46" s="3"/>
      <c r="C46" s="3"/>
      <c r="D46" s="3"/>
      <c r="E46" s="6"/>
    </row>
    <row r="47" spans="1:7" x14ac:dyDescent="0.25">
      <c r="B47" s="3"/>
      <c r="C47" s="3"/>
      <c r="D47" s="3"/>
      <c r="E47" s="6"/>
    </row>
    <row r="48" spans="1:7" x14ac:dyDescent="0.25">
      <c r="B48" s="3"/>
      <c r="C48" s="3"/>
      <c r="D48" s="3"/>
      <c r="E48" s="6"/>
    </row>
    <row r="49" spans="2:4" x14ac:dyDescent="0.25">
      <c r="B49" s="3"/>
      <c r="C49" s="3"/>
      <c r="D49" s="3"/>
    </row>
    <row r="50" spans="2:4" x14ac:dyDescent="0.25">
      <c r="C50" s="3"/>
      <c r="D50" s="3"/>
    </row>
    <row r="51" spans="2:4" x14ac:dyDescent="0.25">
      <c r="C51" s="3"/>
      <c r="D51" s="3"/>
    </row>
    <row r="52" spans="2:4" x14ac:dyDescent="0.25">
      <c r="C52" s="3"/>
      <c r="D52" s="3"/>
    </row>
    <row r="53" spans="2:4" x14ac:dyDescent="0.25">
      <c r="C53" s="3"/>
      <c r="D53" s="3"/>
    </row>
    <row r="54" spans="2:4" x14ac:dyDescent="0.25">
      <c r="C54" s="3"/>
      <c r="D54" s="3"/>
    </row>
    <row r="55" spans="2:4" x14ac:dyDescent="0.25">
      <c r="C55" s="3"/>
      <c r="D55" s="3"/>
    </row>
    <row r="56" spans="2:4" x14ac:dyDescent="0.25">
      <c r="C56" s="3"/>
      <c r="D56" s="3"/>
    </row>
    <row r="57" spans="2:4" x14ac:dyDescent="0.25">
      <c r="C57" s="3"/>
      <c r="D57" s="3"/>
    </row>
    <row r="58" spans="2:4" x14ac:dyDescent="0.25">
      <c r="C58" s="3"/>
      <c r="D58" s="3"/>
    </row>
  </sheetData>
  <mergeCells count="1">
    <mergeCell ref="F1:G1"/>
  </mergeCells>
  <phoneticPr fontId="12" type="noConversion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C098-47DB-4E0D-9A85-78B01F943743}">
  <dimension ref="A2:F44"/>
  <sheetViews>
    <sheetView topLeftCell="A13" workbookViewId="0">
      <selection activeCell="I38" sqref="I38"/>
    </sheetView>
  </sheetViews>
  <sheetFormatPr baseColWidth="10" defaultColWidth="11.42578125" defaultRowHeight="15" x14ac:dyDescent="0.25"/>
  <cols>
    <col min="1" max="1" width="42.42578125" bestFit="1" customWidth="1"/>
    <col min="2" max="4" width="12.5703125" style="46" bestFit="1" customWidth="1"/>
    <col min="5" max="5" width="2" bestFit="1" customWidth="1"/>
  </cols>
  <sheetData>
    <row r="2" spans="1:6" x14ac:dyDescent="0.25">
      <c r="B2" s="46" t="s">
        <v>38</v>
      </c>
      <c r="C2" s="46" t="s">
        <v>39</v>
      </c>
      <c r="D2" s="46" t="s">
        <v>40</v>
      </c>
    </row>
    <row r="3" spans="1:6" x14ac:dyDescent="0.25">
      <c r="A3" t="s">
        <v>62</v>
      </c>
      <c r="B3" s="46">
        <v>0</v>
      </c>
      <c r="C3" s="46">
        <v>-10000</v>
      </c>
      <c r="D3" s="46">
        <v>-10000</v>
      </c>
    </row>
    <row r="4" spans="1:6" x14ac:dyDescent="0.25">
      <c r="A4" t="s">
        <v>63</v>
      </c>
      <c r="B4" s="46">
        <v>0</v>
      </c>
      <c r="C4" s="46">
        <f>D4</f>
        <v>-3533400</v>
      </c>
      <c r="D4" s="46">
        <f>-2133360-1400040</f>
        <v>-3533400</v>
      </c>
      <c r="E4" t="s">
        <v>95</v>
      </c>
      <c r="F4" t="s">
        <v>96</v>
      </c>
    </row>
    <row r="5" spans="1:6" x14ac:dyDescent="0.25">
      <c r="A5" t="s">
        <v>64</v>
      </c>
      <c r="B5" s="46">
        <v>0</v>
      </c>
      <c r="C5" s="46">
        <v>-411430</v>
      </c>
      <c r="D5" s="46">
        <f>-411430-250000+200000</f>
        <v>-461430</v>
      </c>
      <c r="E5" t="s">
        <v>95</v>
      </c>
      <c r="F5" t="s">
        <v>97</v>
      </c>
    </row>
    <row r="6" spans="1:6" x14ac:dyDescent="0.25">
      <c r="A6" t="s">
        <v>65</v>
      </c>
      <c r="B6" s="46">
        <v>0</v>
      </c>
      <c r="C6" s="46">
        <v>1945336.62</v>
      </c>
      <c r="D6" s="46">
        <v>1945336.62</v>
      </c>
    </row>
    <row r="7" spans="1:6" x14ac:dyDescent="0.25">
      <c r="A7" t="s">
        <v>66</v>
      </c>
      <c r="B7" s="46">
        <v>0</v>
      </c>
      <c r="C7" s="46">
        <v>-65924.429999999993</v>
      </c>
      <c r="D7" s="46">
        <v>-65924.429999999993</v>
      </c>
    </row>
    <row r="8" spans="1:6" x14ac:dyDescent="0.25">
      <c r="A8" t="s">
        <v>67</v>
      </c>
      <c r="B8" s="46">
        <v>0</v>
      </c>
      <c r="C8" s="46">
        <v>235884.01</v>
      </c>
      <c r="D8" s="46">
        <v>235884.01</v>
      </c>
    </row>
    <row r="9" spans="1:6" x14ac:dyDescent="0.25">
      <c r="A9" t="s">
        <v>68</v>
      </c>
      <c r="B9" s="46">
        <v>0</v>
      </c>
      <c r="C9" s="46">
        <v>33259.699999999997</v>
      </c>
      <c r="D9" s="46">
        <v>33259.699999999997</v>
      </c>
    </row>
    <row r="10" spans="1:6" x14ac:dyDescent="0.25">
      <c r="A10" t="s">
        <v>69</v>
      </c>
      <c r="B10" s="46">
        <v>0</v>
      </c>
      <c r="C10" s="46">
        <v>1108.9000000000001</v>
      </c>
      <c r="D10" s="46">
        <v>1108.9000000000001</v>
      </c>
    </row>
    <row r="11" spans="1:6" x14ac:dyDescent="0.25">
      <c r="A11" t="s">
        <v>70</v>
      </c>
      <c r="B11" s="46">
        <v>0</v>
      </c>
      <c r="C11" s="46">
        <v>2928</v>
      </c>
      <c r="D11" s="46">
        <v>2928</v>
      </c>
    </row>
    <row r="12" spans="1:6" x14ac:dyDescent="0.25">
      <c r="A12" t="s">
        <v>98</v>
      </c>
      <c r="B12" s="46">
        <v>0</v>
      </c>
      <c r="C12" s="46">
        <v>238</v>
      </c>
      <c r="D12" s="46">
        <v>238</v>
      </c>
    </row>
    <row r="13" spans="1:6" x14ac:dyDescent="0.25">
      <c r="A13" t="s">
        <v>71</v>
      </c>
      <c r="B13" s="46">
        <v>0</v>
      </c>
      <c r="C13" s="46">
        <v>314722.06</v>
      </c>
      <c r="D13" s="46">
        <v>314722.06</v>
      </c>
    </row>
    <row r="14" spans="1:6" x14ac:dyDescent="0.25">
      <c r="A14" t="s">
        <v>72</v>
      </c>
      <c r="B14" s="46">
        <v>0</v>
      </c>
      <c r="C14" s="46">
        <v>322423.21999999997</v>
      </c>
      <c r="D14" s="46">
        <v>322423.21999999997</v>
      </c>
    </row>
    <row r="15" spans="1:6" x14ac:dyDescent="0.25">
      <c r="A15" t="s">
        <v>73</v>
      </c>
      <c r="B15" s="46">
        <v>0</v>
      </c>
      <c r="C15" s="46">
        <v>76.849999999999994</v>
      </c>
      <c r="D15" s="46">
        <v>76.849999999999994</v>
      </c>
    </row>
    <row r="16" spans="1:6" x14ac:dyDescent="0.25">
      <c r="A16" t="s">
        <v>99</v>
      </c>
      <c r="B16" s="46">
        <v>0</v>
      </c>
      <c r="C16" s="46">
        <v>569</v>
      </c>
      <c r="D16" s="46">
        <v>569</v>
      </c>
    </row>
    <row r="17" spans="1:6" x14ac:dyDescent="0.25">
      <c r="A17" t="s">
        <v>74</v>
      </c>
      <c r="B17" s="46">
        <v>0</v>
      </c>
      <c r="C17" s="46">
        <v>3928.96</v>
      </c>
      <c r="D17" s="46">
        <v>3928.96</v>
      </c>
    </row>
    <row r="18" spans="1:6" x14ac:dyDescent="0.25">
      <c r="A18" t="s">
        <v>75</v>
      </c>
      <c r="B18" s="46">
        <v>0</v>
      </c>
      <c r="C18" s="46">
        <v>2709.68</v>
      </c>
      <c r="D18" s="46">
        <v>2709.68</v>
      </c>
    </row>
    <row r="19" spans="1:6" x14ac:dyDescent="0.25">
      <c r="A19" t="s">
        <v>76</v>
      </c>
      <c r="B19" s="46">
        <v>0</v>
      </c>
      <c r="C19" s="46">
        <v>138593</v>
      </c>
      <c r="D19" s="46">
        <v>138593</v>
      </c>
    </row>
    <row r="20" spans="1:6" x14ac:dyDescent="0.25">
      <c r="A20" t="s">
        <v>100</v>
      </c>
      <c r="B20" s="46">
        <v>0</v>
      </c>
      <c r="C20" s="46">
        <v>60813.53</v>
      </c>
      <c r="D20" s="46">
        <v>60813.53</v>
      </c>
    </row>
    <row r="21" spans="1:6" x14ac:dyDescent="0.25">
      <c r="A21" t="s">
        <v>77</v>
      </c>
      <c r="B21" s="46">
        <v>0</v>
      </c>
      <c r="C21" s="46">
        <v>133893.79</v>
      </c>
      <c r="D21" s="46">
        <v>133893.79</v>
      </c>
    </row>
    <row r="22" spans="1:6" x14ac:dyDescent="0.25">
      <c r="A22" t="s">
        <v>78</v>
      </c>
      <c r="B22" s="46">
        <v>0</v>
      </c>
      <c r="C22" s="46">
        <v>19551</v>
      </c>
      <c r="D22" s="46">
        <v>19551</v>
      </c>
    </row>
    <row r="23" spans="1:6" x14ac:dyDescent="0.25">
      <c r="A23" t="s">
        <v>79</v>
      </c>
      <c r="B23" s="46">
        <v>0</v>
      </c>
      <c r="C23" s="46">
        <v>21916.68</v>
      </c>
      <c r="D23" s="46">
        <v>21916.68</v>
      </c>
    </row>
    <row r="24" spans="1:6" x14ac:dyDescent="0.25">
      <c r="A24" t="s">
        <v>101</v>
      </c>
      <c r="B24" s="46">
        <v>0</v>
      </c>
      <c r="C24" s="46">
        <v>4777.66</v>
      </c>
      <c r="D24" s="46">
        <v>4777.66</v>
      </c>
    </row>
    <row r="25" spans="1:6" x14ac:dyDescent="0.25">
      <c r="A25" t="s">
        <v>80</v>
      </c>
      <c r="B25" s="46">
        <v>0</v>
      </c>
      <c r="C25" s="46">
        <v>31317.37</v>
      </c>
      <c r="D25" s="46">
        <v>31317.37</v>
      </c>
    </row>
    <row r="26" spans="1:6" x14ac:dyDescent="0.25">
      <c r="A26" t="s">
        <v>81</v>
      </c>
      <c r="B26" s="46">
        <v>0</v>
      </c>
      <c r="C26" s="46">
        <v>1395</v>
      </c>
      <c r="D26" s="46">
        <v>1395</v>
      </c>
    </row>
    <row r="27" spans="1:6" x14ac:dyDescent="0.25">
      <c r="A27" t="s">
        <v>102</v>
      </c>
      <c r="B27" s="46">
        <v>0</v>
      </c>
      <c r="C27" s="46">
        <v>5825.15</v>
      </c>
      <c r="D27" s="46">
        <v>5825.15</v>
      </c>
    </row>
    <row r="28" spans="1:6" x14ac:dyDescent="0.25">
      <c r="A28" t="s">
        <v>103</v>
      </c>
      <c r="B28" s="46">
        <v>0</v>
      </c>
      <c r="C28" s="46">
        <v>22689</v>
      </c>
      <c r="D28" s="46">
        <v>22689</v>
      </c>
    </row>
    <row r="29" spans="1:6" x14ac:dyDescent="0.25">
      <c r="A29" t="s">
        <v>104</v>
      </c>
      <c r="B29" s="46">
        <v>0</v>
      </c>
      <c r="C29" s="46">
        <v>132</v>
      </c>
      <c r="D29" s="46">
        <v>132</v>
      </c>
    </row>
    <row r="30" spans="1:6" x14ac:dyDescent="0.25">
      <c r="A30" t="s">
        <v>105</v>
      </c>
      <c r="B30" s="46">
        <v>0</v>
      </c>
      <c r="C30" s="46">
        <v>104601.63</v>
      </c>
      <c r="D30" s="46">
        <v>104601.63</v>
      </c>
    </row>
    <row r="31" spans="1:6" x14ac:dyDescent="0.25">
      <c r="A31" t="s">
        <v>82</v>
      </c>
      <c r="B31" s="46">
        <v>0</v>
      </c>
      <c r="C31" s="46">
        <v>322554.99</v>
      </c>
      <c r="D31" s="46">
        <f>322554.99+48333.33+18000</f>
        <v>388888.32000000001</v>
      </c>
      <c r="E31" t="s">
        <v>95</v>
      </c>
      <c r="F31" t="s">
        <v>106</v>
      </c>
    </row>
    <row r="32" spans="1:6" x14ac:dyDescent="0.25">
      <c r="A32" t="s">
        <v>83</v>
      </c>
      <c r="B32" s="46">
        <v>0</v>
      </c>
      <c r="C32" s="46">
        <v>2349.5</v>
      </c>
      <c r="D32" s="46">
        <v>2349.5</v>
      </c>
    </row>
    <row r="33" spans="1:4" x14ac:dyDescent="0.25">
      <c r="A33" t="s">
        <v>84</v>
      </c>
      <c r="B33" s="46">
        <v>0</v>
      </c>
      <c r="C33" s="46">
        <v>3807</v>
      </c>
      <c r="D33" s="46">
        <v>3807</v>
      </c>
    </row>
    <row r="34" spans="1:4" x14ac:dyDescent="0.25">
      <c r="A34" t="s">
        <v>107</v>
      </c>
      <c r="B34" s="46">
        <v>0</v>
      </c>
      <c r="C34" s="46">
        <v>2713.4</v>
      </c>
      <c r="D34" s="46">
        <v>2713.4</v>
      </c>
    </row>
    <row r="35" spans="1:4" x14ac:dyDescent="0.25">
      <c r="A35" t="s">
        <v>85</v>
      </c>
      <c r="B35" s="46">
        <v>0</v>
      </c>
      <c r="C35" s="46">
        <v>16780.25</v>
      </c>
      <c r="D35" s="46">
        <v>16780.25</v>
      </c>
    </row>
    <row r="36" spans="1:4" x14ac:dyDescent="0.25">
      <c r="A36" t="s">
        <v>86</v>
      </c>
      <c r="B36" s="46">
        <v>0</v>
      </c>
      <c r="C36" s="46">
        <v>954.11</v>
      </c>
      <c r="D36" s="46">
        <v>954.11</v>
      </c>
    </row>
    <row r="37" spans="1:4" x14ac:dyDescent="0.25">
      <c r="A37" t="s">
        <v>87</v>
      </c>
      <c r="B37" s="46">
        <v>0</v>
      </c>
      <c r="C37" s="46">
        <v>6090.3</v>
      </c>
      <c r="D37" s="46">
        <v>6090.3</v>
      </c>
    </row>
    <row r="38" spans="1:4" x14ac:dyDescent="0.25">
      <c r="A38" t="s">
        <v>108</v>
      </c>
      <c r="B38" s="46">
        <v>0</v>
      </c>
      <c r="C38" s="46">
        <v>13365.92</v>
      </c>
      <c r="D38" s="46">
        <v>13365.92</v>
      </c>
    </row>
    <row r="39" spans="1:4" x14ac:dyDescent="0.25">
      <c r="A39" t="s">
        <v>88</v>
      </c>
      <c r="B39" s="46">
        <v>0</v>
      </c>
      <c r="C39" s="46">
        <v>29671.11</v>
      </c>
      <c r="D39" s="46">
        <v>29671.11</v>
      </c>
    </row>
    <row r="40" spans="1:4" x14ac:dyDescent="0.25">
      <c r="A40" t="s">
        <v>109</v>
      </c>
      <c r="B40" s="46">
        <v>0</v>
      </c>
      <c r="C40" s="46">
        <v>634</v>
      </c>
      <c r="D40" s="46">
        <v>634</v>
      </c>
    </row>
    <row r="41" spans="1:4" x14ac:dyDescent="0.25">
      <c r="A41" t="s">
        <v>89</v>
      </c>
      <c r="B41" s="46">
        <v>0</v>
      </c>
      <c r="C41" s="46">
        <v>27442.5</v>
      </c>
      <c r="D41" s="46">
        <v>27442.5</v>
      </c>
    </row>
    <row r="42" spans="1:4" x14ac:dyDescent="0.25">
      <c r="A42" t="s">
        <v>90</v>
      </c>
      <c r="B42" s="46">
        <v>0</v>
      </c>
      <c r="C42" s="46">
        <v>-86288</v>
      </c>
      <c r="D42" s="46">
        <v>-86288</v>
      </c>
    </row>
    <row r="43" spans="1:4" x14ac:dyDescent="0.25">
      <c r="A43" t="s">
        <v>91</v>
      </c>
      <c r="B43" s="46">
        <v>0</v>
      </c>
      <c r="C43" s="46">
        <v>138.25</v>
      </c>
      <c r="D43" s="46">
        <v>138.25</v>
      </c>
    </row>
    <row r="44" spans="1:4" x14ac:dyDescent="0.25">
      <c r="A44" t="s">
        <v>92</v>
      </c>
      <c r="B44" s="46">
        <v>222056.9</v>
      </c>
      <c r="C44" s="46">
        <v>0</v>
      </c>
      <c r="D44" s="46">
        <f>SUM(D3:D43)</f>
        <v>-255516.95999999996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EEE06-06FF-475B-A19A-4FA915D9D30F}">
  <sheetPr>
    <tabColor rgb="FF00B050"/>
    <pageSetUpPr fitToPage="1"/>
  </sheetPr>
  <dimension ref="A1:G58"/>
  <sheetViews>
    <sheetView zoomScaleNormal="100" workbookViewId="0">
      <pane ySplit="2" topLeftCell="A3" activePane="bottomLeft" state="frozen"/>
      <selection pane="bottomLeft" activeCell="L25" sqref="L25"/>
    </sheetView>
  </sheetViews>
  <sheetFormatPr baseColWidth="10" defaultColWidth="11.42578125" defaultRowHeight="15" x14ac:dyDescent="0.25"/>
  <cols>
    <col min="1" max="1" width="43.140625" bestFit="1" customWidth="1"/>
    <col min="2" max="2" width="14.28515625" style="2" customWidth="1"/>
    <col min="3" max="3" width="4" style="2" customWidth="1"/>
    <col min="4" max="4" width="11.85546875" style="2" customWidth="1"/>
    <col min="5" max="5" width="12.28515625" customWidth="1"/>
    <col min="6" max="6" width="5.5703125" style="2" customWidth="1"/>
  </cols>
  <sheetData>
    <row r="1" spans="1:7" ht="35.25" customHeight="1" x14ac:dyDescent="0.25">
      <c r="A1" s="39" t="s">
        <v>0</v>
      </c>
      <c r="B1" s="40"/>
      <c r="C1" s="40"/>
      <c r="D1" s="40"/>
      <c r="E1" s="41"/>
      <c r="F1" s="59" t="s">
        <v>110</v>
      </c>
      <c r="G1" s="59"/>
    </row>
    <row r="2" spans="1:7" s="14" customFormat="1" ht="30.75" customHeight="1" x14ac:dyDescent="0.25">
      <c r="A2" s="42"/>
      <c r="B2" s="43" t="s">
        <v>2</v>
      </c>
      <c r="C2" s="43"/>
      <c r="D2" s="44" t="s">
        <v>111</v>
      </c>
      <c r="E2" s="44" t="s">
        <v>4</v>
      </c>
      <c r="F2" s="45"/>
      <c r="G2" s="43" t="s">
        <v>5</v>
      </c>
    </row>
    <row r="3" spans="1:7" s="14" customFormat="1" ht="12.75" customHeight="1" x14ac:dyDescent="0.25">
      <c r="A3" s="5"/>
      <c r="B3" s="12"/>
      <c r="C3" s="12"/>
      <c r="D3" s="12"/>
      <c r="E3" s="13"/>
      <c r="G3" s="12"/>
    </row>
    <row r="4" spans="1:7" x14ac:dyDescent="0.25">
      <c r="A4" s="8" t="s">
        <v>6</v>
      </c>
      <c r="B4" s="3">
        <f>-'Saldo pr. 31.08.23'!D4</f>
        <v>7066800</v>
      </c>
      <c r="C4" s="3"/>
      <c r="D4" s="3">
        <f>SUM('Vedtatt budsjett 2023'!B4:I4)</f>
        <v>7066800</v>
      </c>
      <c r="E4" s="3">
        <f>'Vedtatt budsjett 2023'!N4</f>
        <v>10600000</v>
      </c>
      <c r="G4" s="6">
        <f>B4-D4</f>
        <v>0</v>
      </c>
    </row>
    <row r="5" spans="1:7" x14ac:dyDescent="0.25">
      <c r="A5" s="8" t="s">
        <v>7</v>
      </c>
      <c r="B5" s="3"/>
      <c r="C5" s="3"/>
      <c r="D5" s="3"/>
      <c r="E5" s="3"/>
      <c r="G5" s="6">
        <f>B5-D5</f>
        <v>0</v>
      </c>
    </row>
    <row r="6" spans="1:7" x14ac:dyDescent="0.25">
      <c r="A6" s="8" t="s">
        <v>8</v>
      </c>
      <c r="B6" s="3">
        <f>-'Saldo pr. 31.08.23'!C5</f>
        <v>693303</v>
      </c>
      <c r="C6" s="3"/>
      <c r="D6" s="3">
        <f>SUM('Vedtatt budsjett 2023'!B6:I6)</f>
        <v>1333336</v>
      </c>
      <c r="E6" s="3">
        <f>'Vedtatt budsjett 2023'!N6</f>
        <v>2000000</v>
      </c>
      <c r="G6" s="6">
        <f>B6-D6</f>
        <v>-640033</v>
      </c>
    </row>
    <row r="7" spans="1:7" x14ac:dyDescent="0.25">
      <c r="A7" s="8" t="s">
        <v>9</v>
      </c>
      <c r="B7" s="3"/>
      <c r="C7" s="3"/>
      <c r="D7" s="3"/>
      <c r="E7" s="3"/>
      <c r="G7" s="6">
        <f>B7-D7</f>
        <v>0</v>
      </c>
    </row>
    <row r="8" spans="1:7" x14ac:dyDescent="0.25">
      <c r="A8" s="8" t="s">
        <v>10</v>
      </c>
      <c r="B8" s="3">
        <f>-'Saldo pr. 31.08.23'!C3</f>
        <v>10000</v>
      </c>
      <c r="C8" s="3"/>
      <c r="D8" s="3"/>
      <c r="E8" s="3"/>
      <c r="G8" s="6">
        <f>B8-D8</f>
        <v>10000</v>
      </c>
    </row>
    <row r="9" spans="1:7" s="1" customFormat="1" x14ac:dyDescent="0.25">
      <c r="A9" s="9" t="s">
        <v>11</v>
      </c>
      <c r="B9" s="4">
        <f>SUM(B4:B8)</f>
        <v>7770103</v>
      </c>
      <c r="C9" s="4"/>
      <c r="D9" s="4">
        <f>SUM(D4:D8)</f>
        <v>8400136</v>
      </c>
      <c r="E9" s="4">
        <f t="shared" ref="E9:G9" si="0">SUM(E4:E8)</f>
        <v>12600000</v>
      </c>
      <c r="F9" s="4"/>
      <c r="G9" s="4">
        <f t="shared" si="0"/>
        <v>-630033</v>
      </c>
    </row>
    <row r="10" spans="1:7" x14ac:dyDescent="0.25">
      <c r="A10" s="8"/>
      <c r="B10" s="3"/>
      <c r="C10" s="3"/>
      <c r="D10" s="3"/>
      <c r="E10" s="6"/>
      <c r="G10" s="6"/>
    </row>
    <row r="11" spans="1:7" x14ac:dyDescent="0.25">
      <c r="A11" s="8" t="s">
        <v>12</v>
      </c>
      <c r="B11" s="3">
        <f>SUM('Saldo pr. 31.08.23'!D6:D22)</f>
        <v>5295481.8000000007</v>
      </c>
      <c r="C11" s="3"/>
      <c r="D11" s="3">
        <f>SUM('Vedtatt budsjett 2023'!B20:I20)</f>
        <v>5661686.584999999</v>
      </c>
      <c r="E11" s="3">
        <f>'Vedtatt budsjett 2023'!N20</f>
        <v>8865785.1249999981</v>
      </c>
      <c r="G11" s="6">
        <f t="shared" ref="G11:G27" si="1">B11-D11</f>
        <v>-366204.78499999829</v>
      </c>
    </row>
    <row r="12" spans="1:7" x14ac:dyDescent="0.25">
      <c r="A12" s="8" t="s">
        <v>13</v>
      </c>
      <c r="B12" s="3">
        <f>'Saldo pr. 31.08.23'!D23+'Saldo pr. 31.08.23'!D27</f>
        <v>315769.36</v>
      </c>
      <c r="C12" s="3"/>
      <c r="D12" s="3">
        <f>SUM('Vedtatt budsjett 2023'!B21:I21)</f>
        <v>268000</v>
      </c>
      <c r="E12" s="3">
        <f>'Vedtatt budsjett 2023'!N21</f>
        <v>402000</v>
      </c>
      <c r="G12" s="6">
        <f t="shared" si="1"/>
        <v>47769.359999999986</v>
      </c>
    </row>
    <row r="13" spans="1:7" x14ac:dyDescent="0.25">
      <c r="A13" s="8" t="s">
        <v>14</v>
      </c>
      <c r="B13" s="3">
        <f>'Saldo pr. 31.08.23'!D24+'Saldo pr. 31.08.23'!D25</f>
        <v>228040.63999999998</v>
      </c>
      <c r="C13" s="3"/>
      <c r="D13" s="3">
        <f>SUM('Vedtatt budsjett 2023'!B22:I23)</f>
        <v>108000</v>
      </c>
      <c r="E13" s="3">
        <f>'Vedtatt budsjett 2023'!N22+'Vedtatt budsjett 2023'!N23</f>
        <v>162000</v>
      </c>
      <c r="G13" s="6">
        <f t="shared" si="1"/>
        <v>120040.63999999998</v>
      </c>
    </row>
    <row r="14" spans="1:7" x14ac:dyDescent="0.25">
      <c r="A14" s="8" t="s">
        <v>15</v>
      </c>
      <c r="B14" s="3">
        <f>'Saldo pr. 31.08.23'!D26</f>
        <v>58653</v>
      </c>
      <c r="C14" s="3"/>
      <c r="D14" s="3">
        <f>SUM('Vedtatt budsjett 2023'!B24:I24)</f>
        <v>52000</v>
      </c>
      <c r="E14" s="3">
        <f>'Vedtatt budsjett 2023'!N24</f>
        <v>78000</v>
      </c>
      <c r="G14" s="6">
        <f t="shared" si="1"/>
        <v>6653</v>
      </c>
    </row>
    <row r="15" spans="1:7" x14ac:dyDescent="0.25">
      <c r="A15" s="8" t="s">
        <v>16</v>
      </c>
      <c r="B15" s="3">
        <f>'Saldo pr. 31.08.23'!D28+'Saldo pr. 31.08.23'!D30</f>
        <v>27732.39</v>
      </c>
      <c r="C15" s="3"/>
      <c r="D15" s="3">
        <f>SUM('Vedtatt budsjett 2023'!B25:I25)</f>
        <v>28000</v>
      </c>
      <c r="E15" s="3">
        <f>'Vedtatt budsjett 2023'!N25</f>
        <v>42000</v>
      </c>
      <c r="G15" s="6">
        <f t="shared" si="1"/>
        <v>-267.61000000000058</v>
      </c>
    </row>
    <row r="16" spans="1:7" x14ac:dyDescent="0.25">
      <c r="A16" s="8" t="s">
        <v>17</v>
      </c>
      <c r="B16" s="3">
        <f>'Saldo pr. 31.08.23'!D29</f>
        <v>79544.02</v>
      </c>
      <c r="C16" s="3"/>
      <c r="D16" s="3">
        <f>SUM('Vedtatt budsjett 2023'!B26:I26)</f>
        <v>76000</v>
      </c>
      <c r="E16" s="3">
        <f>'Vedtatt budsjett 2023'!N26</f>
        <v>114000</v>
      </c>
      <c r="G16" s="6">
        <f t="shared" si="1"/>
        <v>3544.0200000000041</v>
      </c>
    </row>
    <row r="17" spans="1:7" x14ac:dyDescent="0.25">
      <c r="A17" s="8" t="s">
        <v>18</v>
      </c>
      <c r="B17" s="3">
        <f>'Saldo pr. 31.08.23'!D31+'Saldo pr. 31.08.23'!D32+'Saldo pr. 31.08.23'!D33</f>
        <v>83839.72</v>
      </c>
      <c r="C17" s="3"/>
      <c r="D17" s="3">
        <f>SUM('Vedtatt budsjett 2023'!B28:I29)</f>
        <v>36000</v>
      </c>
      <c r="E17" s="3">
        <f>'Vedtatt budsjett 2023'!N28+'Vedtatt budsjett 2023'!N29</f>
        <v>54000</v>
      </c>
      <c r="G17" s="6">
        <f t="shared" si="1"/>
        <v>47839.72</v>
      </c>
    </row>
    <row r="18" spans="1:7" x14ac:dyDescent="0.25">
      <c r="A18" s="8" t="s">
        <v>19</v>
      </c>
      <c r="B18" s="3">
        <f>'Saldo pr. 31.08.23'!D34</f>
        <v>131348.88</v>
      </c>
      <c r="C18" s="3"/>
      <c r="D18" s="3">
        <f>SUM('Vedtatt budsjett 2023'!B30:I30)</f>
        <v>80000</v>
      </c>
      <c r="E18" s="3">
        <f>'Vedtatt budsjett 2023'!N30</f>
        <v>120000</v>
      </c>
      <c r="G18" s="6">
        <f t="shared" si="1"/>
        <v>51348.880000000005</v>
      </c>
    </row>
    <row r="19" spans="1:7" x14ac:dyDescent="0.25">
      <c r="A19" s="8" t="s">
        <v>20</v>
      </c>
      <c r="B19" s="3">
        <f>'Saldo pr. 31.08.23'!D35</f>
        <v>641096.64</v>
      </c>
      <c r="C19" s="3"/>
      <c r="D19" s="3">
        <f>SUM('Vedtatt budsjett 2023'!B31:I31)</f>
        <v>2320000</v>
      </c>
      <c r="E19" s="3">
        <f>'Vedtatt budsjett 2023'!N31</f>
        <v>3480000</v>
      </c>
      <c r="G19" s="6">
        <f t="shared" si="1"/>
        <v>-1678903.3599999999</v>
      </c>
    </row>
    <row r="20" spans="1:7" x14ac:dyDescent="0.25">
      <c r="A20" s="8" t="s">
        <v>21</v>
      </c>
      <c r="B20" s="3">
        <f>'Saldo pr. 31.08.23'!D36</f>
        <v>6291.34</v>
      </c>
      <c r="C20" s="3"/>
      <c r="D20" s="3">
        <f>SUM('Vedtatt budsjett 2023'!B32:I32)</f>
        <v>16000</v>
      </c>
      <c r="E20" s="3">
        <f>'Vedtatt budsjett 2023'!N32</f>
        <v>24000</v>
      </c>
      <c r="G20" s="6">
        <f t="shared" si="1"/>
        <v>-9708.66</v>
      </c>
    </row>
    <row r="21" spans="1:7" x14ac:dyDescent="0.25">
      <c r="A21" s="8" t="s">
        <v>22</v>
      </c>
      <c r="B21" s="3">
        <f>'Saldo pr. 31.08.23'!D37</f>
        <v>3807</v>
      </c>
      <c r="C21" s="3"/>
      <c r="D21" s="3">
        <f>SUM('Vedtatt budsjett 2023'!B27:I27)</f>
        <v>8000</v>
      </c>
      <c r="E21" s="3">
        <f>'Vedtatt budsjett 2023'!N27</f>
        <v>12000</v>
      </c>
      <c r="G21" s="6">
        <f t="shared" si="1"/>
        <v>-4193</v>
      </c>
    </row>
    <row r="22" spans="1:7" x14ac:dyDescent="0.25">
      <c r="A22" s="8" t="s">
        <v>23</v>
      </c>
      <c r="B22" s="3">
        <f>'Saldo pr. 31.08.23'!D38</f>
        <v>4468.3999999999996</v>
      </c>
      <c r="C22" s="3"/>
      <c r="D22" s="3">
        <f>SUM('Vedtatt budsjett 2023'!B33:I33)</f>
        <v>12000</v>
      </c>
      <c r="E22" s="3">
        <f>'Vedtatt budsjett 2023'!N33</f>
        <v>18000</v>
      </c>
      <c r="G22" s="6">
        <f t="shared" si="1"/>
        <v>-7531.6</v>
      </c>
    </row>
    <row r="23" spans="1:7" x14ac:dyDescent="0.25">
      <c r="A23" s="8" t="s">
        <v>24</v>
      </c>
      <c r="B23" s="3">
        <f>'Saldo pr. 31.08.23'!D39</f>
        <v>31220.85</v>
      </c>
      <c r="C23" s="3"/>
      <c r="D23" s="3">
        <f>SUM('Vedtatt budsjett 2023'!B34:I34)</f>
        <v>120000</v>
      </c>
      <c r="E23" s="3">
        <f>'Vedtatt budsjett 2023'!N34</f>
        <v>180000</v>
      </c>
      <c r="G23" s="6">
        <f t="shared" si="1"/>
        <v>-88779.15</v>
      </c>
    </row>
    <row r="24" spans="1:7" x14ac:dyDescent="0.25">
      <c r="A24" s="8" t="s">
        <v>25</v>
      </c>
      <c r="B24" s="3">
        <f>'Saldo pr. 31.08.23'!D40+'Saldo pr. 31.08.23'!D41</f>
        <v>3218.48</v>
      </c>
      <c r="C24" s="3"/>
      <c r="D24" s="3"/>
      <c r="E24" s="3"/>
      <c r="G24" s="6">
        <f t="shared" si="1"/>
        <v>3218.48</v>
      </c>
    </row>
    <row r="25" spans="1:7" x14ac:dyDescent="0.25">
      <c r="A25" s="8" t="s">
        <v>26</v>
      </c>
      <c r="B25" s="3">
        <f>'Saldo pr. 31.08.23'!D42+'Saldo pr. 31.08.23'!D43+'Saldo pr. 31.08.23'!D44+'Saldo pr. 31.08.23'!D45</f>
        <v>104352.25</v>
      </c>
      <c r="C25" s="3"/>
      <c r="D25" s="3">
        <f>SUM('Vedtatt budsjett 2023'!B35:I38)</f>
        <v>50000</v>
      </c>
      <c r="E25" s="3">
        <f>'Vedtatt budsjett 2023'!N35+'Vedtatt budsjett 2023'!N36+'Vedtatt budsjett 2023'!N37+'Vedtatt budsjett 2023'!N38</f>
        <v>75015</v>
      </c>
      <c r="G25" s="6">
        <f t="shared" si="1"/>
        <v>54352.25</v>
      </c>
    </row>
    <row r="26" spans="1:7" x14ac:dyDescent="0.25">
      <c r="A26" s="8" t="s">
        <v>27</v>
      </c>
      <c r="B26" s="3">
        <f>'Saldo pr. 31.08.23'!D46</f>
        <v>111403</v>
      </c>
      <c r="C26" s="3"/>
      <c r="D26" s="3">
        <f>SUM('Vedtatt budsjett 2023'!B39:I39)</f>
        <v>28800</v>
      </c>
      <c r="E26" s="3">
        <f>'Vedtatt budsjett 2023'!N39</f>
        <v>43200</v>
      </c>
      <c r="G26" s="6">
        <f t="shared" si="1"/>
        <v>82603</v>
      </c>
    </row>
    <row r="27" spans="1:7" x14ac:dyDescent="0.25">
      <c r="A27" s="8" t="s">
        <v>28</v>
      </c>
      <c r="B27" s="3"/>
      <c r="C27" s="3"/>
      <c r="D27" s="3"/>
      <c r="E27" s="3"/>
      <c r="G27" s="6">
        <f t="shared" si="1"/>
        <v>0</v>
      </c>
    </row>
    <row r="28" spans="1:7" s="1" customFormat="1" x14ac:dyDescent="0.25">
      <c r="A28" s="9" t="s">
        <v>29</v>
      </c>
      <c r="B28" s="57">
        <f>SUM(B11:B27)</f>
        <v>7126267.7699999996</v>
      </c>
      <c r="C28" s="4"/>
      <c r="D28" s="4">
        <f>SUM(D11:D27)</f>
        <v>8864486.584999999</v>
      </c>
      <c r="E28" s="4">
        <f>SUM(E11:E27)</f>
        <v>13670000.124999998</v>
      </c>
      <c r="F28" s="4"/>
      <c r="G28" s="4">
        <f t="shared" ref="G28" si="2">SUM(G11:G27)</f>
        <v>-1738218.8149999981</v>
      </c>
    </row>
    <row r="29" spans="1:7" x14ac:dyDescent="0.25">
      <c r="A29" s="8"/>
      <c r="B29" s="3"/>
      <c r="C29" s="3"/>
      <c r="D29" s="3"/>
      <c r="E29" s="6"/>
      <c r="G29" s="6">
        <f>B29-D29</f>
        <v>0</v>
      </c>
    </row>
    <row r="30" spans="1:7" s="1" customFormat="1" x14ac:dyDescent="0.25">
      <c r="A30" s="9" t="s">
        <v>30</v>
      </c>
      <c r="B30" s="4">
        <f>B9-B28</f>
        <v>643835.23000000045</v>
      </c>
      <c r="C30" s="4"/>
      <c r="D30" s="4">
        <f t="shared" ref="D30" si="3">D9-D28</f>
        <v>-464350.58499999903</v>
      </c>
      <c r="E30" s="4">
        <f>E9-E28</f>
        <v>-1070000.1249999981</v>
      </c>
      <c r="F30" s="4"/>
      <c r="G30" s="4">
        <f t="shared" ref="G30" si="4">G9-G28</f>
        <v>1108185.8149999981</v>
      </c>
    </row>
    <row r="31" spans="1:7" x14ac:dyDescent="0.25">
      <c r="A31" s="8"/>
      <c r="B31" s="3"/>
      <c r="C31" s="3"/>
      <c r="D31" s="3"/>
      <c r="E31" s="6"/>
      <c r="G31" s="6"/>
    </row>
    <row r="32" spans="1:7" x14ac:dyDescent="0.25">
      <c r="A32" s="8" t="s">
        <v>31</v>
      </c>
      <c r="B32" s="3">
        <f>-'Saldo pr. 31.08.23'!D47</f>
        <v>184372</v>
      </c>
      <c r="C32" s="3"/>
      <c r="D32" s="3">
        <f>SUM('Vedtatt budsjett 2023'!B45:I45)</f>
        <v>160000</v>
      </c>
      <c r="E32" s="3">
        <f>'Vedtatt budsjett 2023'!N47</f>
        <v>240000</v>
      </c>
      <c r="G32" s="6">
        <f>B32-D32</f>
        <v>24372</v>
      </c>
    </row>
    <row r="33" spans="1:7" x14ac:dyDescent="0.25">
      <c r="A33" s="8" t="s">
        <v>32</v>
      </c>
      <c r="B33" s="3"/>
      <c r="C33" s="3"/>
      <c r="D33" s="3"/>
      <c r="E33" s="3"/>
      <c r="G33" s="6">
        <f>B33-D33</f>
        <v>0</v>
      </c>
    </row>
    <row r="34" spans="1:7" x14ac:dyDescent="0.25">
      <c r="A34" s="8" t="s">
        <v>33</v>
      </c>
      <c r="B34" s="3"/>
      <c r="C34" s="3"/>
      <c r="D34" s="3"/>
      <c r="E34" s="3"/>
      <c r="G34" s="6">
        <f>B34-D34</f>
        <v>0</v>
      </c>
    </row>
    <row r="35" spans="1:7" x14ac:dyDescent="0.25">
      <c r="A35" s="8" t="s">
        <v>34</v>
      </c>
      <c r="B35" s="3">
        <f>'Saldo pr. 31.08.23'!D48</f>
        <v>249.75</v>
      </c>
      <c r="C35" s="3"/>
      <c r="D35" s="3"/>
      <c r="E35" s="3"/>
      <c r="G35" s="6">
        <f>B35-D35</f>
        <v>249.75</v>
      </c>
    </row>
    <row r="36" spans="1:7" s="1" customFormat="1" x14ac:dyDescent="0.25">
      <c r="A36" s="9" t="s">
        <v>35</v>
      </c>
      <c r="B36" s="4">
        <f>B32+B33-B34-B35</f>
        <v>184122.25</v>
      </c>
      <c r="C36" s="4"/>
      <c r="D36" s="4">
        <f>D32+D33-D34-D35</f>
        <v>160000</v>
      </c>
      <c r="E36" s="4">
        <f t="shared" ref="E36:G36" si="5">E32+E33-E34-E35</f>
        <v>240000</v>
      </c>
      <c r="F36" s="4"/>
      <c r="G36" s="4">
        <f t="shared" si="5"/>
        <v>24122.25</v>
      </c>
    </row>
    <row r="37" spans="1:7" x14ac:dyDescent="0.25">
      <c r="A37" s="8"/>
      <c r="B37" s="3"/>
      <c r="C37" s="3"/>
      <c r="D37" s="3"/>
      <c r="E37" s="6"/>
      <c r="G37" s="6"/>
    </row>
    <row r="38" spans="1:7" s="1" customFormat="1" ht="15.75" thickBot="1" x14ac:dyDescent="0.3">
      <c r="A38" s="10" t="s">
        <v>36</v>
      </c>
      <c r="B38" s="11">
        <f>B30+B36</f>
        <v>827957.48000000045</v>
      </c>
      <c r="C38" s="11"/>
      <c r="D38" s="11">
        <f t="shared" ref="D38" si="6">D30+D36</f>
        <v>-304350.58499999903</v>
      </c>
      <c r="E38" s="11">
        <f>E30+E36</f>
        <v>-830000.12499999814</v>
      </c>
      <c r="F38" s="11"/>
      <c r="G38" s="11">
        <f>G30+G36</f>
        <v>1132308.0649999981</v>
      </c>
    </row>
    <row r="39" spans="1:7" x14ac:dyDescent="0.25">
      <c r="B39" s="3"/>
      <c r="C39" s="3"/>
      <c r="D39" s="3"/>
      <c r="E39" s="6"/>
    </row>
    <row r="40" spans="1:7" x14ac:dyDescent="0.25">
      <c r="B40" s="3"/>
      <c r="C40" s="3"/>
      <c r="D40" s="3"/>
      <c r="E40" s="6"/>
    </row>
    <row r="41" spans="1:7" x14ac:dyDescent="0.25">
      <c r="B41" s="3"/>
      <c r="C41" s="3"/>
      <c r="D41" s="3"/>
      <c r="E41" s="6"/>
    </row>
    <row r="42" spans="1:7" x14ac:dyDescent="0.25">
      <c r="B42" s="3" t="s">
        <v>37</v>
      </c>
      <c r="C42" s="3"/>
      <c r="D42" s="3"/>
      <c r="E42" s="6"/>
    </row>
    <row r="43" spans="1:7" x14ac:dyDescent="0.25">
      <c r="B43" s="3"/>
      <c r="C43" s="3"/>
      <c r="D43" s="3"/>
      <c r="E43" s="6"/>
    </row>
    <row r="44" spans="1:7" x14ac:dyDescent="0.25">
      <c r="B44" s="3"/>
      <c r="C44" s="3"/>
      <c r="D44" s="3"/>
      <c r="E44" s="6"/>
    </row>
    <row r="45" spans="1:7" x14ac:dyDescent="0.25">
      <c r="B45" s="3"/>
      <c r="C45" s="3"/>
      <c r="D45" s="3"/>
      <c r="E45" s="6"/>
    </row>
    <row r="46" spans="1:7" x14ac:dyDescent="0.25">
      <c r="B46" s="3"/>
      <c r="C46" s="3"/>
      <c r="D46" s="3"/>
      <c r="E46" s="6"/>
    </row>
    <row r="47" spans="1:7" x14ac:dyDescent="0.25">
      <c r="B47" s="3"/>
      <c r="C47" s="3"/>
      <c r="D47" s="3"/>
      <c r="E47" s="6"/>
    </row>
    <row r="48" spans="1:7" x14ac:dyDescent="0.25">
      <c r="B48" s="3"/>
      <c r="C48" s="3"/>
      <c r="D48" s="3"/>
      <c r="E48" s="6"/>
    </row>
    <row r="49" spans="2:4" x14ac:dyDescent="0.25">
      <c r="B49" s="3"/>
      <c r="C49" s="3"/>
      <c r="D49" s="3"/>
    </row>
    <row r="50" spans="2:4" x14ac:dyDescent="0.25">
      <c r="C50" s="3"/>
      <c r="D50" s="3"/>
    </row>
    <row r="51" spans="2:4" x14ac:dyDescent="0.25">
      <c r="C51" s="3"/>
      <c r="D51" s="3"/>
    </row>
    <row r="52" spans="2:4" x14ac:dyDescent="0.25">
      <c r="C52" s="3"/>
      <c r="D52" s="3"/>
    </row>
    <row r="53" spans="2:4" x14ac:dyDescent="0.25">
      <c r="C53" s="3"/>
      <c r="D53" s="3"/>
    </row>
    <row r="54" spans="2:4" x14ac:dyDescent="0.25">
      <c r="C54" s="3"/>
      <c r="D54" s="3"/>
    </row>
    <row r="55" spans="2:4" x14ac:dyDescent="0.25">
      <c r="C55" s="3"/>
      <c r="D55" s="3"/>
    </row>
    <row r="56" spans="2:4" x14ac:dyDescent="0.25">
      <c r="C56" s="3"/>
      <c r="D56" s="3"/>
    </row>
    <row r="57" spans="2:4" x14ac:dyDescent="0.25">
      <c r="C57" s="3"/>
      <c r="D57" s="3"/>
    </row>
    <row r="58" spans="2:4" x14ac:dyDescent="0.25">
      <c r="C58" s="3"/>
      <c r="D58" s="3"/>
    </row>
  </sheetData>
  <mergeCells count="1">
    <mergeCell ref="F1:G1"/>
  </mergeCells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4592D-783B-43E3-A602-ECDA1D6C7C5E}">
  <sheetPr>
    <tabColor rgb="FF00B050"/>
  </sheetPr>
  <dimension ref="A2:E49"/>
  <sheetViews>
    <sheetView topLeftCell="A21" zoomScaleNormal="100" workbookViewId="0">
      <selection activeCell="D49" sqref="D49"/>
    </sheetView>
  </sheetViews>
  <sheetFormatPr baseColWidth="10" defaultColWidth="11.42578125" defaultRowHeight="15" x14ac:dyDescent="0.25"/>
  <cols>
    <col min="1" max="1" width="42.42578125" bestFit="1" customWidth="1"/>
    <col min="2" max="2" width="8.140625" customWidth="1"/>
    <col min="3" max="4" width="12.5703125" style="46" bestFit="1" customWidth="1"/>
    <col min="5" max="5" width="13.28515625" style="46" bestFit="1" customWidth="1"/>
  </cols>
  <sheetData>
    <row r="2" spans="1:5" x14ac:dyDescent="0.25">
      <c r="C2" s="46" t="s">
        <v>39</v>
      </c>
      <c r="D2" s="46" t="s">
        <v>40</v>
      </c>
      <c r="E2" s="46" t="s">
        <v>112</v>
      </c>
    </row>
    <row r="3" spans="1:5" x14ac:dyDescent="0.25">
      <c r="A3" t="s">
        <v>62</v>
      </c>
      <c r="C3" s="46">
        <v>-10000</v>
      </c>
      <c r="D3" s="58">
        <v>-10000</v>
      </c>
      <c r="E3" s="46">
        <v>0</v>
      </c>
    </row>
    <row r="4" spans="1:5" x14ac:dyDescent="0.25">
      <c r="A4" t="s">
        <v>63</v>
      </c>
      <c r="C4" s="46">
        <v>-7066800</v>
      </c>
      <c r="D4" s="58">
        <v>-7066800</v>
      </c>
      <c r="E4" s="46">
        <v>-7066666.6399999997</v>
      </c>
    </row>
    <row r="5" spans="1:5" x14ac:dyDescent="0.25">
      <c r="A5" t="s">
        <v>64</v>
      </c>
      <c r="C5" s="46">
        <v>-693303</v>
      </c>
      <c r="D5" s="58">
        <v>-693303</v>
      </c>
      <c r="E5" s="46">
        <v>-1333333.3600000001</v>
      </c>
    </row>
    <row r="6" spans="1:5" x14ac:dyDescent="0.25">
      <c r="A6" t="s">
        <v>65</v>
      </c>
      <c r="C6" s="46">
        <v>3443507.42</v>
      </c>
      <c r="D6" s="58">
        <v>3443507.42</v>
      </c>
      <c r="E6" s="46">
        <v>4110600</v>
      </c>
    </row>
    <row r="7" spans="1:5" x14ac:dyDescent="0.25">
      <c r="A7" t="s">
        <v>113</v>
      </c>
      <c r="C7" s="46">
        <v>0</v>
      </c>
      <c r="D7" s="58">
        <v>0</v>
      </c>
      <c r="E7" s="46">
        <v>1600</v>
      </c>
    </row>
    <row r="8" spans="1:5" x14ac:dyDescent="0.25">
      <c r="A8" t="s">
        <v>66</v>
      </c>
      <c r="C8" s="46">
        <v>-65924.429999999993</v>
      </c>
      <c r="D8" s="58">
        <v>-65924.429999999993</v>
      </c>
      <c r="E8" s="46">
        <v>0</v>
      </c>
    </row>
    <row r="9" spans="1:5" x14ac:dyDescent="0.25">
      <c r="A9" t="s">
        <v>67</v>
      </c>
      <c r="C9" s="46">
        <v>420515.79</v>
      </c>
      <c r="D9" s="58">
        <v>420515.79</v>
      </c>
      <c r="E9" s="46">
        <v>0</v>
      </c>
    </row>
    <row r="10" spans="1:5" x14ac:dyDescent="0.25">
      <c r="A10" t="s">
        <v>68</v>
      </c>
      <c r="C10" s="46">
        <v>59292.84</v>
      </c>
      <c r="D10" s="58">
        <v>59292.84</v>
      </c>
      <c r="E10" s="46">
        <v>0</v>
      </c>
    </row>
    <row r="11" spans="1:5" x14ac:dyDescent="0.25">
      <c r="A11" t="s">
        <v>69</v>
      </c>
      <c r="C11" s="46">
        <v>3773.34</v>
      </c>
      <c r="D11" s="58">
        <v>3773.34</v>
      </c>
      <c r="E11" s="46">
        <v>0</v>
      </c>
    </row>
    <row r="12" spans="1:5" x14ac:dyDescent="0.25">
      <c r="A12" t="s">
        <v>70</v>
      </c>
      <c r="C12" s="46">
        <v>5856</v>
      </c>
      <c r="D12" s="58">
        <v>5856</v>
      </c>
      <c r="E12" s="46">
        <v>6000</v>
      </c>
    </row>
    <row r="13" spans="1:5" x14ac:dyDescent="0.25">
      <c r="A13" t="s">
        <v>98</v>
      </c>
      <c r="C13" s="46">
        <v>619</v>
      </c>
      <c r="D13" s="58">
        <v>619</v>
      </c>
      <c r="E13" s="46">
        <v>0</v>
      </c>
    </row>
    <row r="14" spans="1:5" x14ac:dyDescent="0.25">
      <c r="A14" t="s">
        <v>114</v>
      </c>
      <c r="C14" s="46">
        <v>0</v>
      </c>
      <c r="D14" s="58">
        <v>0</v>
      </c>
      <c r="E14" s="46">
        <v>4000</v>
      </c>
    </row>
    <row r="15" spans="1:5" x14ac:dyDescent="0.25">
      <c r="A15" t="s">
        <v>115</v>
      </c>
      <c r="C15" s="46">
        <v>130000</v>
      </c>
      <c r="D15" s="58">
        <v>130000</v>
      </c>
      <c r="E15" s="46">
        <v>130000</v>
      </c>
    </row>
    <row r="16" spans="1:5" x14ac:dyDescent="0.25">
      <c r="A16" t="s">
        <v>71</v>
      </c>
      <c r="C16" s="46">
        <v>590758.88</v>
      </c>
      <c r="D16" s="58">
        <v>590758.88</v>
      </c>
      <c r="E16" s="46">
        <v>713706.64</v>
      </c>
    </row>
    <row r="17" spans="1:5" x14ac:dyDescent="0.25">
      <c r="A17" t="s">
        <v>72</v>
      </c>
      <c r="C17" s="46">
        <v>678774.99</v>
      </c>
      <c r="D17" s="58">
        <v>678774.99</v>
      </c>
      <c r="E17" s="46">
        <v>0</v>
      </c>
    </row>
    <row r="18" spans="1:5" x14ac:dyDescent="0.25">
      <c r="A18" t="s">
        <v>73</v>
      </c>
      <c r="C18" s="46">
        <v>384.57</v>
      </c>
      <c r="D18" s="58">
        <v>384.57</v>
      </c>
      <c r="E18" s="46">
        <v>0</v>
      </c>
    </row>
    <row r="19" spans="1:5" x14ac:dyDescent="0.25">
      <c r="A19" t="s">
        <v>99</v>
      </c>
      <c r="C19" s="46">
        <v>5709.99</v>
      </c>
      <c r="D19" s="58">
        <v>5709.99</v>
      </c>
      <c r="E19" s="46">
        <v>14400</v>
      </c>
    </row>
    <row r="20" spans="1:5" x14ac:dyDescent="0.25">
      <c r="A20" t="s">
        <v>74</v>
      </c>
      <c r="C20" s="46">
        <v>11987.42</v>
      </c>
      <c r="D20" s="58">
        <v>11987.42</v>
      </c>
      <c r="E20" s="46">
        <v>14400</v>
      </c>
    </row>
    <row r="21" spans="1:5" x14ac:dyDescent="0.25">
      <c r="A21" t="s">
        <v>75</v>
      </c>
      <c r="C21" s="46">
        <v>5554.99</v>
      </c>
      <c r="D21" s="58">
        <v>5554.99</v>
      </c>
      <c r="E21" s="46">
        <v>8000</v>
      </c>
    </row>
    <row r="22" spans="1:5" x14ac:dyDescent="0.25">
      <c r="A22" t="s">
        <v>116</v>
      </c>
      <c r="C22" s="46">
        <v>4671</v>
      </c>
      <c r="D22" s="58">
        <v>4671</v>
      </c>
      <c r="E22" s="46">
        <v>811750</v>
      </c>
    </row>
    <row r="23" spans="1:5" x14ac:dyDescent="0.25">
      <c r="A23" t="s">
        <v>76</v>
      </c>
      <c r="C23" s="46">
        <v>277186</v>
      </c>
      <c r="D23" s="58">
        <v>277186</v>
      </c>
      <c r="E23" s="46">
        <v>268000</v>
      </c>
    </row>
    <row r="24" spans="1:5" x14ac:dyDescent="0.25">
      <c r="A24" t="s">
        <v>100</v>
      </c>
      <c r="C24" s="46">
        <v>60813.53</v>
      </c>
      <c r="D24" s="58">
        <v>60813.53</v>
      </c>
      <c r="E24" s="46">
        <v>0</v>
      </c>
    </row>
    <row r="25" spans="1:5" x14ac:dyDescent="0.25">
      <c r="A25" t="s">
        <v>77</v>
      </c>
      <c r="C25" s="46">
        <v>167227.10999999999</v>
      </c>
      <c r="D25" s="58">
        <v>167227.10999999999</v>
      </c>
      <c r="E25" s="46">
        <v>108000</v>
      </c>
    </row>
    <row r="26" spans="1:5" x14ac:dyDescent="0.25">
      <c r="A26" t="s">
        <v>78</v>
      </c>
      <c r="C26" s="46">
        <v>58653</v>
      </c>
      <c r="D26" s="58">
        <v>58653</v>
      </c>
      <c r="E26" s="46">
        <v>52000</v>
      </c>
    </row>
    <row r="27" spans="1:5" x14ac:dyDescent="0.25">
      <c r="A27" t="s">
        <v>79</v>
      </c>
      <c r="C27" s="46">
        <v>38583.360000000001</v>
      </c>
      <c r="D27" s="58">
        <v>38583.360000000001</v>
      </c>
      <c r="E27" s="46">
        <v>0</v>
      </c>
    </row>
    <row r="28" spans="1:5" x14ac:dyDescent="0.25">
      <c r="A28" t="s">
        <v>101</v>
      </c>
      <c r="C28" s="46">
        <v>21174.39</v>
      </c>
      <c r="D28" s="58">
        <v>21174.39</v>
      </c>
      <c r="E28" s="46">
        <v>28000</v>
      </c>
    </row>
    <row r="29" spans="1:5" x14ac:dyDescent="0.25">
      <c r="A29" t="s">
        <v>80</v>
      </c>
      <c r="C29" s="46">
        <v>79544.02</v>
      </c>
      <c r="D29" s="58">
        <v>79544.02</v>
      </c>
      <c r="E29" s="46">
        <v>76000</v>
      </c>
    </row>
    <row r="30" spans="1:5" x14ac:dyDescent="0.25">
      <c r="A30" t="s">
        <v>81</v>
      </c>
      <c r="C30" s="46">
        <v>6558</v>
      </c>
      <c r="D30" s="58">
        <v>6558</v>
      </c>
      <c r="E30" s="46">
        <v>0</v>
      </c>
    </row>
    <row r="31" spans="1:5" x14ac:dyDescent="0.25">
      <c r="A31" t="s">
        <v>102</v>
      </c>
      <c r="C31" s="46">
        <v>42363.72</v>
      </c>
      <c r="D31" s="58">
        <v>42363.72</v>
      </c>
      <c r="E31" s="46">
        <v>24000</v>
      </c>
    </row>
    <row r="32" spans="1:5" x14ac:dyDescent="0.25">
      <c r="A32" t="s">
        <v>103</v>
      </c>
      <c r="C32" s="46">
        <v>37430.5</v>
      </c>
      <c r="D32" s="58">
        <v>37430.5</v>
      </c>
      <c r="E32" s="46">
        <v>0</v>
      </c>
    </row>
    <row r="33" spans="1:5" x14ac:dyDescent="0.25">
      <c r="A33" t="s">
        <v>104</v>
      </c>
      <c r="C33" s="46">
        <v>4045.5</v>
      </c>
      <c r="D33" s="58">
        <v>4045.5</v>
      </c>
      <c r="E33" s="46">
        <v>12000</v>
      </c>
    </row>
    <row r="34" spans="1:5" x14ac:dyDescent="0.25">
      <c r="A34" t="s">
        <v>105</v>
      </c>
      <c r="C34" s="46">
        <v>131348.88</v>
      </c>
      <c r="D34" s="58">
        <v>131348.88</v>
      </c>
      <c r="E34" s="46">
        <v>80000</v>
      </c>
    </row>
    <row r="35" spans="1:5" x14ac:dyDescent="0.25">
      <c r="A35" t="s">
        <v>82</v>
      </c>
      <c r="C35" s="46">
        <v>641096.64</v>
      </c>
      <c r="D35" s="58">
        <v>641096.64</v>
      </c>
      <c r="E35" s="46">
        <v>2320000</v>
      </c>
    </row>
    <row r="36" spans="1:5" x14ac:dyDescent="0.25">
      <c r="A36" t="s">
        <v>83</v>
      </c>
      <c r="C36" s="46">
        <v>6291.34</v>
      </c>
      <c r="D36" s="58">
        <v>6291.34</v>
      </c>
      <c r="E36" s="46">
        <v>16000</v>
      </c>
    </row>
    <row r="37" spans="1:5" x14ac:dyDescent="0.25">
      <c r="A37" t="s">
        <v>84</v>
      </c>
      <c r="C37" s="46">
        <v>3807</v>
      </c>
      <c r="D37" s="58">
        <v>3807</v>
      </c>
      <c r="E37" s="46">
        <v>8000</v>
      </c>
    </row>
    <row r="38" spans="1:5" x14ac:dyDescent="0.25">
      <c r="A38" t="s">
        <v>107</v>
      </c>
      <c r="C38" s="46">
        <v>4468.3999999999996</v>
      </c>
      <c r="D38" s="58">
        <v>4468.3999999999996</v>
      </c>
      <c r="E38" s="46">
        <v>12000</v>
      </c>
    </row>
    <row r="39" spans="1:5" x14ac:dyDescent="0.25">
      <c r="A39" t="s">
        <v>85</v>
      </c>
      <c r="C39" s="46">
        <v>31220.85</v>
      </c>
      <c r="D39" s="58">
        <v>31220.85</v>
      </c>
      <c r="E39" s="46">
        <v>120000</v>
      </c>
    </row>
    <row r="40" spans="1:5" x14ac:dyDescent="0.25">
      <c r="A40" t="s">
        <v>117</v>
      </c>
      <c r="C40" s="46">
        <v>1311.25</v>
      </c>
      <c r="D40" s="58">
        <v>1311.25</v>
      </c>
      <c r="E40" s="46">
        <v>0</v>
      </c>
    </row>
    <row r="41" spans="1:5" x14ac:dyDescent="0.25">
      <c r="A41" t="s">
        <v>86</v>
      </c>
      <c r="C41" s="46">
        <v>1907.23</v>
      </c>
      <c r="D41" s="58">
        <v>1907.23</v>
      </c>
      <c r="E41" s="46">
        <v>0</v>
      </c>
    </row>
    <row r="42" spans="1:5" x14ac:dyDescent="0.25">
      <c r="A42" t="s">
        <v>87</v>
      </c>
      <c r="C42" s="46">
        <v>16814.099999999999</v>
      </c>
      <c r="D42" s="58">
        <v>16814.099999999999</v>
      </c>
      <c r="E42" s="46">
        <v>16010</v>
      </c>
    </row>
    <row r="43" spans="1:5" x14ac:dyDescent="0.25">
      <c r="A43" t="s">
        <v>108</v>
      </c>
      <c r="C43" s="46">
        <v>26448.639999999999</v>
      </c>
      <c r="D43" s="58">
        <v>26448.639999999999</v>
      </c>
      <c r="E43" s="46">
        <v>0</v>
      </c>
    </row>
    <row r="44" spans="1:5" x14ac:dyDescent="0.25">
      <c r="A44" t="s">
        <v>88</v>
      </c>
      <c r="C44" s="46">
        <v>58781.51</v>
      </c>
      <c r="D44" s="58">
        <v>58781.51</v>
      </c>
      <c r="E44" s="46">
        <v>32000</v>
      </c>
    </row>
    <row r="45" spans="1:5" x14ac:dyDescent="0.25">
      <c r="A45" t="s">
        <v>109</v>
      </c>
      <c r="C45" s="46">
        <v>2308</v>
      </c>
      <c r="D45" s="58">
        <v>2308</v>
      </c>
      <c r="E45" s="46">
        <v>2000</v>
      </c>
    </row>
    <row r="46" spans="1:5" x14ac:dyDescent="0.25">
      <c r="A46" t="s">
        <v>89</v>
      </c>
      <c r="C46" s="46">
        <v>111403</v>
      </c>
      <c r="D46" s="58">
        <v>111403</v>
      </c>
      <c r="E46" s="46">
        <v>28800</v>
      </c>
    </row>
    <row r="47" spans="1:5" x14ac:dyDescent="0.25">
      <c r="A47" t="s">
        <v>90</v>
      </c>
      <c r="C47" s="46">
        <v>-184372</v>
      </c>
      <c r="D47" s="58">
        <v>-184372</v>
      </c>
      <c r="E47" s="46">
        <v>-160000</v>
      </c>
    </row>
    <row r="48" spans="1:5" x14ac:dyDescent="0.25">
      <c r="A48" t="s">
        <v>91</v>
      </c>
      <c r="C48" s="46">
        <v>249.75</v>
      </c>
      <c r="D48" s="58">
        <v>249.75</v>
      </c>
      <c r="E48" s="46">
        <v>0</v>
      </c>
    </row>
    <row r="49" spans="4:4" x14ac:dyDescent="0.25">
      <c r="D49" s="46">
        <f>SUM(D3:D48)</f>
        <v>-827957.48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5D40-C459-4462-A875-A3BC37151F67}">
  <sheetPr>
    <tabColor rgb="FFFFC000"/>
  </sheetPr>
  <dimension ref="A1:P49"/>
  <sheetViews>
    <sheetView tabSelected="1" workbookViewId="0">
      <selection activeCell="I49" sqref="I49"/>
    </sheetView>
  </sheetViews>
  <sheetFormatPr baseColWidth="10" defaultColWidth="11.42578125" defaultRowHeight="15" x14ac:dyDescent="0.25"/>
  <cols>
    <col min="1" max="1" width="50.140625" customWidth="1"/>
    <col min="14" max="14" width="13.42578125" bestFit="1" customWidth="1"/>
    <col min="15" max="15" width="10.7109375" customWidth="1"/>
  </cols>
  <sheetData>
    <row r="1" spans="1:16" ht="37.5" x14ac:dyDescent="0.3">
      <c r="A1" s="21" t="s">
        <v>118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6" ht="15.75" x14ac:dyDescent="0.25">
      <c r="A2" s="17" t="s">
        <v>119</v>
      </c>
      <c r="B2" s="18" t="s">
        <v>120</v>
      </c>
      <c r="C2" s="18" t="s">
        <v>121</v>
      </c>
      <c r="D2" s="18" t="s">
        <v>122</v>
      </c>
      <c r="E2" s="18" t="s">
        <v>123</v>
      </c>
      <c r="F2" s="18" t="s">
        <v>124</v>
      </c>
      <c r="G2" s="18" t="s">
        <v>125</v>
      </c>
      <c r="H2" s="18" t="s">
        <v>126</v>
      </c>
      <c r="I2" s="18" t="s">
        <v>127</v>
      </c>
      <c r="J2" s="18" t="s">
        <v>128</v>
      </c>
      <c r="K2" s="18" t="s">
        <v>129</v>
      </c>
      <c r="L2" s="18" t="s">
        <v>130</v>
      </c>
      <c r="M2" s="18" t="s">
        <v>131</v>
      </c>
      <c r="N2" s="22" t="s">
        <v>132</v>
      </c>
      <c r="O2" s="51"/>
    </row>
    <row r="3" spans="1:16" x14ac:dyDescent="0.25">
      <c r="A3" s="23" t="s">
        <v>133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3">
        <v>0</v>
      </c>
    </row>
    <row r="4" spans="1:16" x14ac:dyDescent="0.25">
      <c r="A4" s="24" t="s">
        <v>134</v>
      </c>
      <c r="B4" s="24">
        <v>883350</v>
      </c>
      <c r="C4" s="24">
        <v>883350</v>
      </c>
      <c r="D4" s="24">
        <v>883350</v>
      </c>
      <c r="E4" s="24">
        <v>883350</v>
      </c>
      <c r="F4" s="24">
        <v>883350</v>
      </c>
      <c r="G4" s="24">
        <v>883350</v>
      </c>
      <c r="H4" s="24">
        <v>883350</v>
      </c>
      <c r="I4" s="24">
        <v>883350</v>
      </c>
      <c r="J4" s="24">
        <v>883350</v>
      </c>
      <c r="K4" s="24">
        <v>883350</v>
      </c>
      <c r="L4" s="24">
        <v>883350</v>
      </c>
      <c r="M4" s="24">
        <v>883150</v>
      </c>
      <c r="N4" s="25">
        <v>10600000</v>
      </c>
    </row>
    <row r="5" spans="1:16" x14ac:dyDescent="0.25">
      <c r="A5" s="24" t="s">
        <v>135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5">
        <f t="shared" ref="N5" si="0">B5+C5+D5+E5+F5+G5+H5+I5+J5+K5+L5+M5</f>
        <v>0</v>
      </c>
    </row>
    <row r="6" spans="1:16" x14ac:dyDescent="0.25">
      <c r="A6" s="24" t="s">
        <v>136</v>
      </c>
      <c r="B6" s="24">
        <v>166674</v>
      </c>
      <c r="C6" s="24">
        <v>166666</v>
      </c>
      <c r="D6" s="24">
        <v>166666</v>
      </c>
      <c r="E6" s="24">
        <v>166666</v>
      </c>
      <c r="F6" s="24">
        <v>166666</v>
      </c>
      <c r="G6" s="24">
        <v>166666</v>
      </c>
      <c r="H6" s="24">
        <v>166666</v>
      </c>
      <c r="I6" s="24">
        <v>166666</v>
      </c>
      <c r="J6" s="24">
        <v>166666</v>
      </c>
      <c r="K6" s="24">
        <v>166666</v>
      </c>
      <c r="L6" s="24">
        <v>166666</v>
      </c>
      <c r="M6" s="24">
        <v>166666</v>
      </c>
      <c r="N6" s="25">
        <v>2000000</v>
      </c>
      <c r="O6" s="47"/>
      <c r="P6" s="7"/>
    </row>
    <row r="7" spans="1:16" x14ac:dyDescent="0.25">
      <c r="A7" s="26" t="s">
        <v>137</v>
      </c>
      <c r="B7" s="27">
        <f>SUM(B4:B6)</f>
        <v>1050024</v>
      </c>
      <c r="C7" s="27">
        <f t="shared" ref="C7:M7" si="1">SUM(C4:C6)</f>
        <v>1050016</v>
      </c>
      <c r="D7" s="27">
        <f t="shared" si="1"/>
        <v>1050016</v>
      </c>
      <c r="E7" s="27">
        <f t="shared" si="1"/>
        <v>1050016</v>
      </c>
      <c r="F7" s="27">
        <f t="shared" si="1"/>
        <v>1050016</v>
      </c>
      <c r="G7" s="27">
        <f t="shared" si="1"/>
        <v>1050016</v>
      </c>
      <c r="H7" s="27">
        <f t="shared" si="1"/>
        <v>1050016</v>
      </c>
      <c r="I7" s="27">
        <f t="shared" si="1"/>
        <v>1050016</v>
      </c>
      <c r="J7" s="27">
        <f t="shared" si="1"/>
        <v>1050016</v>
      </c>
      <c r="K7" s="27">
        <f t="shared" si="1"/>
        <v>1050016</v>
      </c>
      <c r="L7" s="27">
        <f t="shared" si="1"/>
        <v>1050016</v>
      </c>
      <c r="M7" s="27">
        <f t="shared" si="1"/>
        <v>1049816</v>
      </c>
      <c r="N7" s="48">
        <f>SUM(B7:M7)</f>
        <v>12600000</v>
      </c>
    </row>
    <row r="8" spans="1:16" x14ac:dyDescent="0.25">
      <c r="A8" s="23" t="s">
        <v>138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3"/>
    </row>
    <row r="9" spans="1:16" x14ac:dyDescent="0.25">
      <c r="A9" s="28" t="s">
        <v>139</v>
      </c>
      <c r="B9" s="24">
        <v>570000</v>
      </c>
      <c r="C9" s="24">
        <v>570000</v>
      </c>
      <c r="D9" s="24">
        <v>570000</v>
      </c>
      <c r="E9" s="24">
        <v>570000</v>
      </c>
      <c r="F9" s="24">
        <v>585000</v>
      </c>
      <c r="G9" s="24"/>
      <c r="H9" s="24">
        <v>585000</v>
      </c>
      <c r="I9" s="24">
        <v>585000</v>
      </c>
      <c r="J9" s="24">
        <v>585000</v>
      </c>
      <c r="K9" s="24">
        <v>585000</v>
      </c>
      <c r="L9" s="24">
        <v>585000</v>
      </c>
      <c r="M9" s="24">
        <v>585000</v>
      </c>
      <c r="N9" s="25">
        <f t="shared" ref="N9:N39" si="2">SUM(B9:M9)</f>
        <v>6375000</v>
      </c>
      <c r="O9" s="52"/>
    </row>
    <row r="10" spans="1:16" x14ac:dyDescent="0.25">
      <c r="A10" s="28" t="s">
        <v>140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5">
        <f t="shared" si="2"/>
        <v>0</v>
      </c>
    </row>
    <row r="11" spans="1:16" x14ac:dyDescent="0.25">
      <c r="A11" s="28" t="s">
        <v>141</v>
      </c>
      <c r="B11" s="28">
        <v>750</v>
      </c>
      <c r="C11" s="28">
        <v>750</v>
      </c>
      <c r="D11" s="28">
        <v>750</v>
      </c>
      <c r="E11" s="28">
        <v>750</v>
      </c>
      <c r="F11" s="28">
        <v>750</v>
      </c>
      <c r="G11" s="28">
        <v>750</v>
      </c>
      <c r="H11" s="28">
        <v>750</v>
      </c>
      <c r="I11" s="28">
        <v>750</v>
      </c>
      <c r="J11" s="28">
        <v>750</v>
      </c>
      <c r="K11" s="28">
        <v>750</v>
      </c>
      <c r="L11" s="28">
        <v>750</v>
      </c>
      <c r="M11" s="28">
        <v>750</v>
      </c>
      <c r="N11" s="25">
        <f t="shared" si="2"/>
        <v>9000</v>
      </c>
    </row>
    <row r="12" spans="1:16" x14ac:dyDescent="0.25">
      <c r="A12" s="28" t="s">
        <v>142</v>
      </c>
      <c r="B12" s="24">
        <v>500</v>
      </c>
      <c r="C12" s="24">
        <v>500</v>
      </c>
      <c r="D12" s="24">
        <v>500</v>
      </c>
      <c r="E12" s="24">
        <v>500</v>
      </c>
      <c r="F12" s="24">
        <v>500</v>
      </c>
      <c r="G12" s="24">
        <v>500</v>
      </c>
      <c r="H12" s="24">
        <v>500</v>
      </c>
      <c r="I12" s="24">
        <v>500</v>
      </c>
      <c r="J12" s="24">
        <v>500</v>
      </c>
      <c r="K12" s="24">
        <v>500</v>
      </c>
      <c r="L12" s="24">
        <v>500</v>
      </c>
      <c r="M12" s="24">
        <v>500</v>
      </c>
      <c r="N12" s="25">
        <f t="shared" si="2"/>
        <v>6000</v>
      </c>
    </row>
    <row r="13" spans="1:16" x14ac:dyDescent="0.25">
      <c r="A13" s="28" t="s">
        <v>143</v>
      </c>
      <c r="B13" s="24"/>
      <c r="C13" s="24"/>
      <c r="D13" s="24"/>
      <c r="E13" s="24"/>
      <c r="F13" s="24"/>
      <c r="G13" s="24">
        <v>130000</v>
      </c>
      <c r="H13" s="24"/>
      <c r="I13" s="24"/>
      <c r="J13" s="24"/>
      <c r="K13" s="24"/>
      <c r="L13" s="24"/>
      <c r="M13" s="24"/>
      <c r="N13" s="25">
        <v>130000</v>
      </c>
    </row>
    <row r="14" spans="1:16" x14ac:dyDescent="0.25">
      <c r="A14" s="28" t="s">
        <v>144</v>
      </c>
      <c r="B14" s="24">
        <f>(B9+B17)*14.1%</f>
        <v>95720.669999999984</v>
      </c>
      <c r="C14" s="24">
        <f t="shared" ref="C14:M14" si="3">(C9+C17)*14.1%</f>
        <v>95720.669999999984</v>
      </c>
      <c r="D14" s="24">
        <f t="shared" si="3"/>
        <v>95720.669999999984</v>
      </c>
      <c r="E14" s="24">
        <f t="shared" si="3"/>
        <v>95720.669999999984</v>
      </c>
      <c r="F14" s="24">
        <f t="shared" si="3"/>
        <v>98239.634999999995</v>
      </c>
      <c r="G14" s="24">
        <f t="shared" si="3"/>
        <v>0</v>
      </c>
      <c r="H14" s="24">
        <f t="shared" si="3"/>
        <v>98239.634999999995</v>
      </c>
      <c r="I14" s="24">
        <f t="shared" si="3"/>
        <v>98239.634999999995</v>
      </c>
      <c r="J14" s="24">
        <f t="shared" si="3"/>
        <v>98239.634999999995</v>
      </c>
      <c r="K14" s="24">
        <f t="shared" si="3"/>
        <v>98239.634999999995</v>
      </c>
      <c r="L14" s="24">
        <f t="shared" si="3"/>
        <v>98239.634999999995</v>
      </c>
      <c r="M14" s="24">
        <f t="shared" si="3"/>
        <v>98239.634999999995</v>
      </c>
      <c r="N14" s="25">
        <f t="shared" si="2"/>
        <v>1070560.125</v>
      </c>
    </row>
    <row r="15" spans="1:16" x14ac:dyDescent="0.25">
      <c r="A15" s="28" t="s">
        <v>145</v>
      </c>
      <c r="B15" s="24">
        <v>1800</v>
      </c>
      <c r="C15" s="24">
        <v>1800</v>
      </c>
      <c r="D15" s="24">
        <v>1800</v>
      </c>
      <c r="E15" s="24">
        <v>1800</v>
      </c>
      <c r="F15" s="24">
        <v>1800</v>
      </c>
      <c r="G15" s="24">
        <v>1800</v>
      </c>
      <c r="H15" s="24">
        <v>1800</v>
      </c>
      <c r="I15" s="24">
        <v>1800</v>
      </c>
      <c r="J15" s="24">
        <v>1800</v>
      </c>
      <c r="K15" s="24">
        <v>1800</v>
      </c>
      <c r="L15" s="24">
        <v>1800</v>
      </c>
      <c r="M15" s="24">
        <v>1800</v>
      </c>
      <c r="N15" s="25">
        <f t="shared" si="2"/>
        <v>21600</v>
      </c>
    </row>
    <row r="16" spans="1:16" x14ac:dyDescent="0.25">
      <c r="A16" s="28" t="s">
        <v>146</v>
      </c>
      <c r="B16" s="24">
        <v>1800</v>
      </c>
      <c r="C16" s="24">
        <v>1800</v>
      </c>
      <c r="D16" s="24">
        <v>1800</v>
      </c>
      <c r="E16" s="24">
        <v>1800</v>
      </c>
      <c r="F16" s="24">
        <v>1800</v>
      </c>
      <c r="G16" s="24">
        <v>1800</v>
      </c>
      <c r="H16" s="24">
        <v>1800</v>
      </c>
      <c r="I16" s="24">
        <v>1800</v>
      </c>
      <c r="J16" s="24">
        <v>1800</v>
      </c>
      <c r="K16" s="24">
        <v>1800</v>
      </c>
      <c r="L16" s="24">
        <v>1800</v>
      </c>
      <c r="M16" s="24">
        <v>1800</v>
      </c>
      <c r="N16" s="25">
        <f t="shared" si="2"/>
        <v>21600</v>
      </c>
    </row>
    <row r="17" spans="1:16" x14ac:dyDescent="0.25">
      <c r="A17" s="28" t="s">
        <v>147</v>
      </c>
      <c r="B17" s="24">
        <f>B9*19.1%</f>
        <v>108870</v>
      </c>
      <c r="C17" s="24">
        <f t="shared" ref="C17:M17" si="4">C9*19.1%</f>
        <v>108870</v>
      </c>
      <c r="D17" s="24">
        <f t="shared" si="4"/>
        <v>108870</v>
      </c>
      <c r="E17" s="24">
        <f t="shared" si="4"/>
        <v>108870</v>
      </c>
      <c r="F17" s="24">
        <f t="shared" si="4"/>
        <v>111735</v>
      </c>
      <c r="G17" s="24">
        <f t="shared" si="4"/>
        <v>0</v>
      </c>
      <c r="H17" s="24">
        <f t="shared" si="4"/>
        <v>111735</v>
      </c>
      <c r="I17" s="24">
        <f t="shared" si="4"/>
        <v>111735</v>
      </c>
      <c r="J17" s="24">
        <f t="shared" si="4"/>
        <v>111735</v>
      </c>
      <c r="K17" s="24">
        <f t="shared" si="4"/>
        <v>111735</v>
      </c>
      <c r="L17" s="24">
        <f t="shared" si="4"/>
        <v>111735</v>
      </c>
      <c r="M17" s="24">
        <f t="shared" si="4"/>
        <v>111735</v>
      </c>
      <c r="N17" s="25">
        <f t="shared" si="2"/>
        <v>1217625</v>
      </c>
    </row>
    <row r="18" spans="1:16" x14ac:dyDescent="0.25">
      <c r="A18" s="28" t="s">
        <v>148</v>
      </c>
      <c r="B18" s="24">
        <v>1000</v>
      </c>
      <c r="C18" s="24">
        <v>1000</v>
      </c>
      <c r="D18" s="24">
        <v>1000</v>
      </c>
      <c r="E18" s="24">
        <v>1000</v>
      </c>
      <c r="F18" s="24">
        <v>1000</v>
      </c>
      <c r="G18" s="24">
        <v>1000</v>
      </c>
      <c r="H18" s="24">
        <v>1000</v>
      </c>
      <c r="I18" s="24">
        <v>1000</v>
      </c>
      <c r="J18" s="24">
        <v>1000</v>
      </c>
      <c r="K18" s="24">
        <v>1000</v>
      </c>
      <c r="L18" s="24">
        <v>1000</v>
      </c>
      <c r="M18" s="24">
        <v>1000</v>
      </c>
      <c r="N18" s="25">
        <f t="shared" si="2"/>
        <v>12000</v>
      </c>
    </row>
    <row r="19" spans="1:16" x14ac:dyDescent="0.25">
      <c r="A19" s="28" t="s">
        <v>149</v>
      </c>
      <c r="B19" s="28">
        <v>200</v>
      </c>
      <c r="C19" s="28">
        <v>200</v>
      </c>
      <c r="D19" s="28">
        <v>200</v>
      </c>
      <c r="E19" s="28">
        <v>200</v>
      </c>
      <c r="F19" s="28">
        <v>200</v>
      </c>
      <c r="G19" s="28">
        <v>200</v>
      </c>
      <c r="H19" s="28">
        <v>200</v>
      </c>
      <c r="I19" s="28">
        <v>200</v>
      </c>
      <c r="J19" s="28">
        <v>200</v>
      </c>
      <c r="K19" s="28">
        <v>200</v>
      </c>
      <c r="L19" s="28">
        <v>200</v>
      </c>
      <c r="M19" s="28">
        <v>200</v>
      </c>
      <c r="N19" s="29">
        <f t="shared" si="2"/>
        <v>2400</v>
      </c>
    </row>
    <row r="20" spans="1:16" x14ac:dyDescent="0.25">
      <c r="A20" s="30" t="s">
        <v>150</v>
      </c>
      <c r="B20" s="31">
        <f t="shared" ref="B20:M20" si="5">SUM(B9:B19)</f>
        <v>780640.66999999993</v>
      </c>
      <c r="C20" s="31">
        <f t="shared" si="5"/>
        <v>780640.66999999993</v>
      </c>
      <c r="D20" s="31">
        <f t="shared" si="5"/>
        <v>780640.66999999993</v>
      </c>
      <c r="E20" s="31">
        <f t="shared" si="5"/>
        <v>780640.66999999993</v>
      </c>
      <c r="F20" s="31">
        <f t="shared" si="5"/>
        <v>801024.63500000001</v>
      </c>
      <c r="G20" s="31">
        <f t="shared" si="5"/>
        <v>136050</v>
      </c>
      <c r="H20" s="31">
        <f t="shared" si="5"/>
        <v>801024.63500000001</v>
      </c>
      <c r="I20" s="31">
        <f t="shared" si="5"/>
        <v>801024.63500000001</v>
      </c>
      <c r="J20" s="31">
        <f t="shared" si="5"/>
        <v>801024.63500000001</v>
      </c>
      <c r="K20" s="31">
        <f t="shared" si="5"/>
        <v>801024.63500000001</v>
      </c>
      <c r="L20" s="31">
        <f t="shared" si="5"/>
        <v>801024.63500000001</v>
      </c>
      <c r="M20" s="31">
        <f t="shared" si="5"/>
        <v>801024.63500000001</v>
      </c>
      <c r="N20" s="19">
        <f t="shared" si="2"/>
        <v>8865785.1249999981</v>
      </c>
      <c r="P20" s="7"/>
    </row>
    <row r="21" spans="1:16" x14ac:dyDescent="0.25">
      <c r="A21" s="32" t="s">
        <v>13</v>
      </c>
      <c r="B21" s="24">
        <v>33500</v>
      </c>
      <c r="C21" s="24">
        <v>33500</v>
      </c>
      <c r="D21" s="24">
        <v>33500</v>
      </c>
      <c r="E21" s="24">
        <v>33500</v>
      </c>
      <c r="F21" s="24">
        <v>33500</v>
      </c>
      <c r="G21" s="24">
        <v>33500</v>
      </c>
      <c r="H21" s="24">
        <v>33500</v>
      </c>
      <c r="I21" s="24">
        <v>33500</v>
      </c>
      <c r="J21" s="24">
        <v>33500</v>
      </c>
      <c r="K21" s="24">
        <v>33500</v>
      </c>
      <c r="L21" s="24">
        <v>33500</v>
      </c>
      <c r="M21" s="24">
        <v>33500</v>
      </c>
      <c r="N21" s="29">
        <f t="shared" si="2"/>
        <v>402000</v>
      </c>
      <c r="O21" s="33"/>
    </row>
    <row r="22" spans="1:16" x14ac:dyDescent="0.25">
      <c r="A22" s="32" t="s">
        <v>151</v>
      </c>
      <c r="B22" s="24">
        <v>9000</v>
      </c>
      <c r="C22" s="24">
        <v>9000</v>
      </c>
      <c r="D22" s="24">
        <v>9000</v>
      </c>
      <c r="E22" s="24">
        <v>9000</v>
      </c>
      <c r="F22" s="24">
        <v>9000</v>
      </c>
      <c r="G22" s="24">
        <v>9000</v>
      </c>
      <c r="H22" s="24">
        <v>9000</v>
      </c>
      <c r="I22" s="24">
        <v>9000</v>
      </c>
      <c r="J22" s="24">
        <v>9000</v>
      </c>
      <c r="K22" s="24">
        <v>9000</v>
      </c>
      <c r="L22" s="24">
        <v>9000</v>
      </c>
      <c r="M22" s="24">
        <v>9000</v>
      </c>
      <c r="N22" s="29">
        <f t="shared" si="2"/>
        <v>108000</v>
      </c>
      <c r="O22" s="33"/>
    </row>
    <row r="23" spans="1:16" x14ac:dyDescent="0.25">
      <c r="A23" s="53" t="s">
        <v>152</v>
      </c>
      <c r="B23" s="54">
        <v>4500</v>
      </c>
      <c r="C23" s="54">
        <v>4500</v>
      </c>
      <c r="D23" s="54">
        <v>4500</v>
      </c>
      <c r="E23" s="54">
        <v>4500</v>
      </c>
      <c r="F23" s="54">
        <v>4500</v>
      </c>
      <c r="G23" s="54">
        <v>4500</v>
      </c>
      <c r="H23" s="54">
        <v>4500</v>
      </c>
      <c r="I23" s="54">
        <v>4500</v>
      </c>
      <c r="J23" s="54">
        <v>4500</v>
      </c>
      <c r="K23" s="54">
        <v>4500</v>
      </c>
      <c r="L23" s="54">
        <v>4500</v>
      </c>
      <c r="M23" s="54">
        <v>4500</v>
      </c>
      <c r="N23" s="29">
        <f t="shared" si="2"/>
        <v>54000</v>
      </c>
      <c r="O23" s="33"/>
    </row>
    <row r="24" spans="1:16" x14ac:dyDescent="0.25">
      <c r="A24" s="32" t="s">
        <v>15</v>
      </c>
      <c r="B24" s="24">
        <v>6500</v>
      </c>
      <c r="C24" s="24">
        <v>6500</v>
      </c>
      <c r="D24" s="24">
        <v>6500</v>
      </c>
      <c r="E24" s="24">
        <v>6500</v>
      </c>
      <c r="F24" s="24">
        <v>6500</v>
      </c>
      <c r="G24" s="24">
        <v>6500</v>
      </c>
      <c r="H24" s="24">
        <v>6500</v>
      </c>
      <c r="I24" s="24">
        <v>6500</v>
      </c>
      <c r="J24" s="24">
        <v>6500</v>
      </c>
      <c r="K24" s="24">
        <v>6500</v>
      </c>
      <c r="L24" s="24">
        <v>6500</v>
      </c>
      <c r="M24" s="24">
        <v>6500</v>
      </c>
      <c r="N24" s="29">
        <f t="shared" si="2"/>
        <v>78000</v>
      </c>
      <c r="P24" s="7"/>
    </row>
    <row r="25" spans="1:16" x14ac:dyDescent="0.25">
      <c r="A25" s="32" t="s">
        <v>16</v>
      </c>
      <c r="B25" s="24">
        <v>3500</v>
      </c>
      <c r="C25" s="24">
        <v>3500</v>
      </c>
      <c r="D25" s="24">
        <v>3500</v>
      </c>
      <c r="E25" s="24">
        <v>3500</v>
      </c>
      <c r="F25" s="24">
        <v>3500</v>
      </c>
      <c r="G25" s="24">
        <v>3500</v>
      </c>
      <c r="H25" s="24">
        <v>3500</v>
      </c>
      <c r="I25" s="24">
        <v>3500</v>
      </c>
      <c r="J25" s="24">
        <v>3500</v>
      </c>
      <c r="K25" s="24">
        <v>3500</v>
      </c>
      <c r="L25" s="24">
        <v>3500</v>
      </c>
      <c r="M25" s="24">
        <v>3500</v>
      </c>
      <c r="N25" s="29">
        <f t="shared" si="2"/>
        <v>42000</v>
      </c>
      <c r="O25" s="33"/>
    </row>
    <row r="26" spans="1:16" x14ac:dyDescent="0.25">
      <c r="A26" s="32" t="s">
        <v>153</v>
      </c>
      <c r="B26" s="24">
        <v>9500</v>
      </c>
      <c r="C26" s="24">
        <v>9500</v>
      </c>
      <c r="D26" s="24">
        <v>9500</v>
      </c>
      <c r="E26" s="24">
        <v>9500</v>
      </c>
      <c r="F26" s="24">
        <v>9500</v>
      </c>
      <c r="G26" s="24">
        <v>9500</v>
      </c>
      <c r="H26" s="24">
        <v>9500</v>
      </c>
      <c r="I26" s="24">
        <v>9500</v>
      </c>
      <c r="J26" s="24">
        <v>9500</v>
      </c>
      <c r="K26" s="24">
        <v>9500</v>
      </c>
      <c r="L26" s="24">
        <v>9500</v>
      </c>
      <c r="M26" s="24">
        <v>9500</v>
      </c>
      <c r="N26" s="29">
        <f t="shared" si="2"/>
        <v>114000</v>
      </c>
      <c r="O26" s="33"/>
    </row>
    <row r="27" spans="1:16" x14ac:dyDescent="0.25">
      <c r="A27" s="28" t="s">
        <v>154</v>
      </c>
      <c r="B27" s="24">
        <v>1000</v>
      </c>
      <c r="C27" s="24">
        <v>1000</v>
      </c>
      <c r="D27" s="24">
        <v>1000</v>
      </c>
      <c r="E27" s="24">
        <v>1000</v>
      </c>
      <c r="F27" s="24">
        <v>1000</v>
      </c>
      <c r="G27" s="24">
        <v>1000</v>
      </c>
      <c r="H27" s="24">
        <v>1000</v>
      </c>
      <c r="I27" s="24">
        <v>1000</v>
      </c>
      <c r="J27" s="24">
        <v>1000</v>
      </c>
      <c r="K27" s="24">
        <v>1000</v>
      </c>
      <c r="L27" s="24">
        <v>1000</v>
      </c>
      <c r="M27" s="24">
        <v>1000</v>
      </c>
      <c r="N27" s="29">
        <f t="shared" si="2"/>
        <v>12000</v>
      </c>
      <c r="O27" s="33"/>
    </row>
    <row r="28" spans="1:16" x14ac:dyDescent="0.25">
      <c r="A28" s="28" t="s">
        <v>155</v>
      </c>
      <c r="B28" s="24">
        <v>3000</v>
      </c>
      <c r="C28" s="24">
        <v>3000</v>
      </c>
      <c r="D28" s="24">
        <v>3000</v>
      </c>
      <c r="E28" s="24">
        <v>3000</v>
      </c>
      <c r="F28" s="24">
        <v>3000</v>
      </c>
      <c r="G28" s="24">
        <v>3000</v>
      </c>
      <c r="H28" s="24">
        <v>3000</v>
      </c>
      <c r="I28" s="24">
        <v>3000</v>
      </c>
      <c r="J28" s="24">
        <v>3000</v>
      </c>
      <c r="K28" s="24">
        <v>3000</v>
      </c>
      <c r="L28" s="24">
        <v>3000</v>
      </c>
      <c r="M28" s="24">
        <v>3000</v>
      </c>
      <c r="N28" s="29">
        <f t="shared" si="2"/>
        <v>36000</v>
      </c>
      <c r="O28" s="33"/>
    </row>
    <row r="29" spans="1:16" x14ac:dyDescent="0.25">
      <c r="A29" s="28" t="s">
        <v>156</v>
      </c>
      <c r="B29" s="24">
        <v>1500</v>
      </c>
      <c r="C29" s="24">
        <v>1500</v>
      </c>
      <c r="D29" s="24">
        <v>1500</v>
      </c>
      <c r="E29" s="24">
        <v>1500</v>
      </c>
      <c r="F29" s="24">
        <v>1500</v>
      </c>
      <c r="G29" s="24">
        <v>1500</v>
      </c>
      <c r="H29" s="24">
        <v>1500</v>
      </c>
      <c r="I29" s="24">
        <v>1500</v>
      </c>
      <c r="J29" s="24">
        <v>1500</v>
      </c>
      <c r="K29" s="24">
        <v>1500</v>
      </c>
      <c r="L29" s="24">
        <v>1500</v>
      </c>
      <c r="M29" s="24">
        <v>1500</v>
      </c>
      <c r="N29" s="29">
        <f t="shared" si="2"/>
        <v>18000</v>
      </c>
      <c r="O29" s="33"/>
    </row>
    <row r="30" spans="1:16" x14ac:dyDescent="0.25">
      <c r="A30" s="32" t="s">
        <v>157</v>
      </c>
      <c r="B30" s="34">
        <v>10000</v>
      </c>
      <c r="C30" s="34">
        <v>10000</v>
      </c>
      <c r="D30" s="34">
        <v>10000</v>
      </c>
      <c r="E30" s="34">
        <v>10000</v>
      </c>
      <c r="F30" s="34">
        <v>10000</v>
      </c>
      <c r="G30" s="34">
        <v>10000</v>
      </c>
      <c r="H30" s="34">
        <v>10000</v>
      </c>
      <c r="I30" s="34">
        <v>10000</v>
      </c>
      <c r="J30" s="34">
        <v>10000</v>
      </c>
      <c r="K30" s="34">
        <v>10000</v>
      </c>
      <c r="L30" s="34">
        <v>10000</v>
      </c>
      <c r="M30" s="34">
        <v>10000</v>
      </c>
      <c r="N30" s="29">
        <f t="shared" si="2"/>
        <v>120000</v>
      </c>
      <c r="O30" s="33"/>
    </row>
    <row r="31" spans="1:16" x14ac:dyDescent="0.25">
      <c r="A31" s="32" t="s">
        <v>20</v>
      </c>
      <c r="B31" s="34">
        <v>290000</v>
      </c>
      <c r="C31" s="34">
        <v>290000</v>
      </c>
      <c r="D31" s="34">
        <v>290000</v>
      </c>
      <c r="E31" s="34">
        <v>290000</v>
      </c>
      <c r="F31" s="34">
        <v>290000</v>
      </c>
      <c r="G31" s="34">
        <v>290000</v>
      </c>
      <c r="H31" s="34">
        <v>290000</v>
      </c>
      <c r="I31" s="34">
        <v>290000</v>
      </c>
      <c r="J31" s="34">
        <v>290000</v>
      </c>
      <c r="K31" s="34">
        <v>290000</v>
      </c>
      <c r="L31" s="34">
        <v>290000</v>
      </c>
      <c r="M31" s="34">
        <v>290000</v>
      </c>
      <c r="N31" s="29">
        <v>3480000</v>
      </c>
      <c r="O31" s="33"/>
    </row>
    <row r="32" spans="1:16" x14ac:dyDescent="0.25">
      <c r="A32" s="28" t="s">
        <v>158</v>
      </c>
      <c r="B32" s="35">
        <v>2000</v>
      </c>
      <c r="C32" s="35">
        <v>2000</v>
      </c>
      <c r="D32" s="35">
        <v>2000</v>
      </c>
      <c r="E32" s="35">
        <v>2000</v>
      </c>
      <c r="F32" s="35">
        <v>2000</v>
      </c>
      <c r="G32" s="35">
        <v>2000</v>
      </c>
      <c r="H32" s="35">
        <v>2000</v>
      </c>
      <c r="I32" s="35">
        <v>2000</v>
      </c>
      <c r="J32" s="35">
        <v>2000</v>
      </c>
      <c r="K32" s="35">
        <v>2000</v>
      </c>
      <c r="L32" s="35">
        <v>2000</v>
      </c>
      <c r="M32" s="35">
        <v>2000</v>
      </c>
      <c r="N32" s="29">
        <f t="shared" si="2"/>
        <v>24000</v>
      </c>
      <c r="O32" s="33"/>
    </row>
    <row r="33" spans="1:15" x14ac:dyDescent="0.25">
      <c r="A33" s="28" t="s">
        <v>159</v>
      </c>
      <c r="B33" s="35">
        <v>1500</v>
      </c>
      <c r="C33" s="35">
        <v>1500</v>
      </c>
      <c r="D33" s="35">
        <v>1500</v>
      </c>
      <c r="E33" s="35">
        <v>1500</v>
      </c>
      <c r="F33" s="35">
        <v>1500</v>
      </c>
      <c r="G33" s="35">
        <v>1500</v>
      </c>
      <c r="H33" s="35">
        <v>1500</v>
      </c>
      <c r="I33" s="35">
        <v>1500</v>
      </c>
      <c r="J33" s="35">
        <v>1500</v>
      </c>
      <c r="K33" s="35">
        <v>1500</v>
      </c>
      <c r="L33" s="35">
        <v>1500</v>
      </c>
      <c r="M33" s="35">
        <v>1500</v>
      </c>
      <c r="N33" s="29">
        <f t="shared" si="2"/>
        <v>18000</v>
      </c>
      <c r="O33" s="33"/>
    </row>
    <row r="34" spans="1:15" x14ac:dyDescent="0.25">
      <c r="A34" s="32" t="s">
        <v>160</v>
      </c>
      <c r="B34" s="35">
        <v>15000</v>
      </c>
      <c r="C34" s="35">
        <v>15000</v>
      </c>
      <c r="D34" s="35">
        <v>15000</v>
      </c>
      <c r="E34" s="35">
        <v>15000</v>
      </c>
      <c r="F34" s="35">
        <v>15000</v>
      </c>
      <c r="G34" s="35">
        <v>15000</v>
      </c>
      <c r="H34" s="35">
        <v>15000</v>
      </c>
      <c r="I34" s="35">
        <v>15000</v>
      </c>
      <c r="J34" s="35">
        <v>15000</v>
      </c>
      <c r="K34" s="35">
        <v>15000</v>
      </c>
      <c r="L34" s="35">
        <v>15000</v>
      </c>
      <c r="M34" s="35">
        <v>15000</v>
      </c>
      <c r="N34" s="29">
        <f t="shared" si="2"/>
        <v>180000</v>
      </c>
      <c r="O34" s="33"/>
    </row>
    <row r="35" spans="1:15" x14ac:dyDescent="0.25">
      <c r="A35" s="32" t="s">
        <v>161</v>
      </c>
      <c r="B35" s="34">
        <v>2000</v>
      </c>
      <c r="C35" s="34">
        <v>2000</v>
      </c>
      <c r="D35" s="34">
        <v>2000</v>
      </c>
      <c r="E35" s="34">
        <v>2000</v>
      </c>
      <c r="F35" s="34">
        <v>2000</v>
      </c>
      <c r="G35" s="34">
        <v>2000</v>
      </c>
      <c r="H35" s="34">
        <v>2000</v>
      </c>
      <c r="I35" s="34">
        <v>2000</v>
      </c>
      <c r="J35" s="34">
        <v>2000</v>
      </c>
      <c r="K35" s="34">
        <v>2000</v>
      </c>
      <c r="L35" s="34">
        <v>2015</v>
      </c>
      <c r="M35" s="34">
        <v>2000</v>
      </c>
      <c r="N35" s="29">
        <f t="shared" si="2"/>
        <v>24015</v>
      </c>
      <c r="O35" s="33"/>
    </row>
    <row r="36" spans="1:15" x14ac:dyDescent="0.25">
      <c r="A36" s="32" t="s">
        <v>162</v>
      </c>
      <c r="B36" s="24">
        <v>3600</v>
      </c>
      <c r="C36" s="24">
        <v>3600</v>
      </c>
      <c r="D36" s="24">
        <v>3600</v>
      </c>
      <c r="E36" s="24">
        <v>3600</v>
      </c>
      <c r="F36" s="24">
        <v>3600</v>
      </c>
      <c r="G36" s="24">
        <v>3600</v>
      </c>
      <c r="H36" s="24">
        <v>3600</v>
      </c>
      <c r="I36" s="24">
        <v>3600</v>
      </c>
      <c r="J36" s="24">
        <v>3600</v>
      </c>
      <c r="K36" s="24">
        <v>3600</v>
      </c>
      <c r="L36" s="24">
        <v>3600</v>
      </c>
      <c r="M36" s="24">
        <v>3600</v>
      </c>
      <c r="N36" s="29">
        <f t="shared" si="2"/>
        <v>43200</v>
      </c>
      <c r="O36" s="33"/>
    </row>
    <row r="37" spans="1:15" x14ac:dyDescent="0.25">
      <c r="A37" s="32" t="s">
        <v>163</v>
      </c>
      <c r="B37" s="24">
        <v>400</v>
      </c>
      <c r="C37" s="24">
        <v>400</v>
      </c>
      <c r="D37" s="24">
        <v>400</v>
      </c>
      <c r="E37" s="24">
        <v>400</v>
      </c>
      <c r="F37" s="24">
        <v>400</v>
      </c>
      <c r="G37" s="24">
        <v>400</v>
      </c>
      <c r="H37" s="24">
        <v>400</v>
      </c>
      <c r="I37" s="24">
        <v>400</v>
      </c>
      <c r="J37" s="24">
        <v>400</v>
      </c>
      <c r="K37" s="24">
        <v>400</v>
      </c>
      <c r="L37" s="24">
        <v>400</v>
      </c>
      <c r="M37" s="24">
        <v>400</v>
      </c>
      <c r="N37" s="29">
        <f t="shared" si="2"/>
        <v>4800</v>
      </c>
      <c r="O37" s="33"/>
    </row>
    <row r="38" spans="1:15" x14ac:dyDescent="0.25">
      <c r="A38" s="32" t="s">
        <v>164</v>
      </c>
      <c r="B38" s="24">
        <v>250</v>
      </c>
      <c r="C38" s="24">
        <v>250</v>
      </c>
      <c r="D38" s="24">
        <v>250</v>
      </c>
      <c r="E38" s="24">
        <v>250</v>
      </c>
      <c r="F38" s="24">
        <v>250</v>
      </c>
      <c r="G38" s="24">
        <v>250</v>
      </c>
      <c r="H38" s="24">
        <v>250</v>
      </c>
      <c r="I38" s="24">
        <v>250</v>
      </c>
      <c r="J38" s="24">
        <v>250</v>
      </c>
      <c r="K38" s="24">
        <v>250</v>
      </c>
      <c r="L38" s="24">
        <v>250</v>
      </c>
      <c r="M38" s="24">
        <v>250</v>
      </c>
      <c r="N38" s="29">
        <f t="shared" si="2"/>
        <v>3000</v>
      </c>
      <c r="O38" s="33"/>
    </row>
    <row r="39" spans="1:15" x14ac:dyDescent="0.25">
      <c r="A39" s="32" t="s">
        <v>165</v>
      </c>
      <c r="B39" s="24">
        <v>3600</v>
      </c>
      <c r="C39" s="24">
        <v>3600</v>
      </c>
      <c r="D39" s="24">
        <v>3600</v>
      </c>
      <c r="E39" s="24">
        <v>3600</v>
      </c>
      <c r="F39" s="24">
        <v>3600</v>
      </c>
      <c r="G39" s="24">
        <v>3600</v>
      </c>
      <c r="H39" s="24">
        <v>3600</v>
      </c>
      <c r="I39" s="24">
        <v>3600</v>
      </c>
      <c r="J39" s="24">
        <v>3600</v>
      </c>
      <c r="K39" s="24">
        <v>3600</v>
      </c>
      <c r="L39" s="24">
        <v>3600</v>
      </c>
      <c r="M39" s="24">
        <v>3600</v>
      </c>
      <c r="N39" s="29">
        <f t="shared" si="2"/>
        <v>43200</v>
      </c>
      <c r="O39" s="33"/>
    </row>
    <row r="40" spans="1:15" x14ac:dyDescent="0.25">
      <c r="A40" s="49" t="s">
        <v>166</v>
      </c>
      <c r="B40" s="50">
        <f>SUM(B21:B39)</f>
        <v>400350</v>
      </c>
      <c r="C40" s="50">
        <f t="shared" ref="C40:N40" si="6">SUM(C21:C39)</f>
        <v>400350</v>
      </c>
      <c r="D40" s="50">
        <f t="shared" si="6"/>
        <v>400350</v>
      </c>
      <c r="E40" s="50">
        <f t="shared" si="6"/>
        <v>400350</v>
      </c>
      <c r="F40" s="50">
        <f t="shared" si="6"/>
        <v>400350</v>
      </c>
      <c r="G40" s="50">
        <f t="shared" si="6"/>
        <v>400350</v>
      </c>
      <c r="H40" s="50">
        <f t="shared" si="6"/>
        <v>400350</v>
      </c>
      <c r="I40" s="50">
        <f t="shared" si="6"/>
        <v>400350</v>
      </c>
      <c r="J40" s="50">
        <f t="shared" si="6"/>
        <v>400350</v>
      </c>
      <c r="K40" s="50">
        <f t="shared" si="6"/>
        <v>400350</v>
      </c>
      <c r="L40" s="50">
        <f t="shared" si="6"/>
        <v>400365</v>
      </c>
      <c r="M40" s="50">
        <f t="shared" si="6"/>
        <v>400350</v>
      </c>
      <c r="N40" s="50">
        <f t="shared" si="6"/>
        <v>4804215</v>
      </c>
    </row>
    <row r="41" spans="1:15" x14ac:dyDescent="0.25">
      <c r="A41" s="26" t="s">
        <v>167</v>
      </c>
      <c r="B41" s="27">
        <f t="shared" ref="B41:M41" si="7">SUM(B20:B39)</f>
        <v>1180990.67</v>
      </c>
      <c r="C41" s="27">
        <f t="shared" si="7"/>
        <v>1180990.67</v>
      </c>
      <c r="D41" s="27">
        <f t="shared" si="7"/>
        <v>1180990.67</v>
      </c>
      <c r="E41" s="27">
        <f t="shared" si="7"/>
        <v>1180990.67</v>
      </c>
      <c r="F41" s="27">
        <f t="shared" si="7"/>
        <v>1201374.635</v>
      </c>
      <c r="G41" s="27">
        <f t="shared" si="7"/>
        <v>536400</v>
      </c>
      <c r="H41" s="27">
        <f t="shared" si="7"/>
        <v>1201374.635</v>
      </c>
      <c r="I41" s="27">
        <f t="shared" si="7"/>
        <v>1201374.635</v>
      </c>
      <c r="J41" s="27">
        <f t="shared" si="7"/>
        <v>1201374.635</v>
      </c>
      <c r="K41" s="27">
        <f t="shared" si="7"/>
        <v>1201374.635</v>
      </c>
      <c r="L41" s="27">
        <f t="shared" si="7"/>
        <v>1201389.635</v>
      </c>
      <c r="M41" s="27">
        <f t="shared" si="7"/>
        <v>1201374.635</v>
      </c>
      <c r="N41" s="27">
        <f>SUM(B41:M41)</f>
        <v>13670000.124999998</v>
      </c>
      <c r="O41" s="7"/>
    </row>
    <row r="42" spans="1:15" x14ac:dyDescent="0.25">
      <c r="A42" s="28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5" x14ac:dyDescent="0.25">
      <c r="A43" s="36" t="s">
        <v>30</v>
      </c>
      <c r="B43" s="37">
        <f t="shared" ref="B43:N43" si="8">B7-B41</f>
        <v>-130966.66999999993</v>
      </c>
      <c r="C43" s="37">
        <f t="shared" si="8"/>
        <v>-130974.66999999993</v>
      </c>
      <c r="D43" s="37">
        <f t="shared" si="8"/>
        <v>-130974.66999999993</v>
      </c>
      <c r="E43" s="37">
        <f t="shared" si="8"/>
        <v>-130974.66999999993</v>
      </c>
      <c r="F43" s="37">
        <f t="shared" si="8"/>
        <v>-151358.63500000001</v>
      </c>
      <c r="G43" s="37">
        <f t="shared" si="8"/>
        <v>513616</v>
      </c>
      <c r="H43" s="37">
        <f t="shared" si="8"/>
        <v>-151358.63500000001</v>
      </c>
      <c r="I43" s="37">
        <f t="shared" si="8"/>
        <v>-151358.63500000001</v>
      </c>
      <c r="J43" s="37">
        <f t="shared" si="8"/>
        <v>-151358.63500000001</v>
      </c>
      <c r="K43" s="37">
        <f t="shared" si="8"/>
        <v>-151358.63500000001</v>
      </c>
      <c r="L43" s="37">
        <f t="shared" si="8"/>
        <v>-151373.63500000001</v>
      </c>
      <c r="M43" s="37">
        <f t="shared" si="8"/>
        <v>-151558.63500000001</v>
      </c>
      <c r="N43" s="37">
        <f t="shared" si="8"/>
        <v>-1070000.1249999981</v>
      </c>
    </row>
    <row r="44" spans="1:15" x14ac:dyDescent="0.25">
      <c r="A44" s="28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5" x14ac:dyDescent="0.25">
      <c r="A45" s="28" t="s">
        <v>31</v>
      </c>
      <c r="B45" s="24">
        <v>20000</v>
      </c>
      <c r="C45" s="24">
        <v>20000</v>
      </c>
      <c r="D45" s="24">
        <v>20000</v>
      </c>
      <c r="E45" s="24">
        <v>20000</v>
      </c>
      <c r="F45" s="24">
        <v>20000</v>
      </c>
      <c r="G45" s="24">
        <v>20000</v>
      </c>
      <c r="H45" s="24">
        <v>20000</v>
      </c>
      <c r="I45" s="24">
        <v>20000</v>
      </c>
      <c r="J45" s="24">
        <v>20000</v>
      </c>
      <c r="K45" s="24">
        <v>20000</v>
      </c>
      <c r="L45" s="24">
        <v>20000</v>
      </c>
      <c r="M45" s="24">
        <v>20000</v>
      </c>
      <c r="N45" s="25">
        <v>240000</v>
      </c>
    </row>
    <row r="46" spans="1:15" x14ac:dyDescent="0.25">
      <c r="A46" s="28" t="s">
        <v>33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5">
        <v>0</v>
      </c>
    </row>
    <row r="47" spans="1:15" x14ac:dyDescent="0.25">
      <c r="A47" s="38" t="s">
        <v>168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0">
        <v>240000</v>
      </c>
    </row>
    <row r="48" spans="1:15" x14ac:dyDescent="0.25">
      <c r="A48" s="28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x14ac:dyDescent="0.25">
      <c r="A49" s="36" t="s">
        <v>169</v>
      </c>
      <c r="B49" s="37">
        <f t="shared" ref="B49:L49" si="9">SUM(B43:B48)</f>
        <v>-110966.66999999993</v>
      </c>
      <c r="C49" s="37">
        <f t="shared" si="9"/>
        <v>-110974.66999999993</v>
      </c>
      <c r="D49" s="37">
        <f>SUM(D43:D48)</f>
        <v>-110974.66999999993</v>
      </c>
      <c r="E49" s="37">
        <f t="shared" si="9"/>
        <v>-110974.66999999993</v>
      </c>
      <c r="F49" s="37">
        <f t="shared" si="9"/>
        <v>-131358.63500000001</v>
      </c>
      <c r="G49" s="37">
        <f t="shared" si="9"/>
        <v>533616</v>
      </c>
      <c r="H49" s="37">
        <f t="shared" si="9"/>
        <v>-131358.63500000001</v>
      </c>
      <c r="I49" s="37">
        <f t="shared" si="9"/>
        <v>-131358.63500000001</v>
      </c>
      <c r="J49" s="37">
        <f t="shared" si="9"/>
        <v>-131358.63500000001</v>
      </c>
      <c r="K49" s="37">
        <f t="shared" si="9"/>
        <v>-131358.63500000001</v>
      </c>
      <c r="L49" s="37">
        <f t="shared" si="9"/>
        <v>-131373.63500000001</v>
      </c>
      <c r="M49" s="37">
        <f>SUM(M43+M47)</f>
        <v>-151558.63500000001</v>
      </c>
      <c r="N49" s="37">
        <f>SUM(N43+N47)</f>
        <v>-830000.12499999814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87A0A56D0F0546A72BC3D976ECEE16" ma:contentTypeVersion="17" ma:contentTypeDescription="Opprett et nytt dokument." ma:contentTypeScope="" ma:versionID="c13fceda303234068a015fffb9807b28">
  <xsd:schema xmlns:xsd="http://www.w3.org/2001/XMLSchema" xmlns:xs="http://www.w3.org/2001/XMLSchema" xmlns:p="http://schemas.microsoft.com/office/2006/metadata/properties" xmlns:ns2="43378184-7a71-49f3-8e9a-d61673e29146" xmlns:ns3="02686eb8-8bbd-49ef-a183-b292a047162c" targetNamespace="http://schemas.microsoft.com/office/2006/metadata/properties" ma:root="true" ma:fieldsID="d5a22c9f98dfd0eeea485e909604f1bf" ns2:_="" ns3:_="">
    <xsd:import namespace="43378184-7a71-49f3-8e9a-d61673e29146"/>
    <xsd:import namespace="02686eb8-8bbd-49ef-a183-b292a04716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78184-7a71-49f3-8e9a-d61673e29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938ce26-fe76-418a-b4e5-423117485e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86eb8-8bbd-49ef-a183-b292a047162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7ffa99-6d44-462b-8af2-e0665c681cf0}" ma:internalName="TaxCatchAll" ma:showField="CatchAllData" ma:web="02686eb8-8bbd-49ef-a183-b292a04716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378184-7a71-49f3-8e9a-d61673e29146">
      <Terms xmlns="http://schemas.microsoft.com/office/infopath/2007/PartnerControls"/>
    </lcf76f155ced4ddcb4097134ff3c332f>
    <TaxCatchAll xmlns="02686eb8-8bbd-49ef-a183-b292a04716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F8C32-731E-43F6-A9A1-0FF44D7B9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378184-7a71-49f3-8e9a-d61673e29146"/>
    <ds:schemaRef ds:uri="02686eb8-8bbd-49ef-a183-b292a04716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C2CD2A-07A3-42CF-98A0-06C4D5E59DBE}">
  <ds:schemaRefs>
    <ds:schemaRef ds:uri="http://schemas.microsoft.com/office/2006/metadata/properties"/>
    <ds:schemaRef ds:uri="http://schemas.microsoft.com/office/infopath/2007/PartnerControls"/>
    <ds:schemaRef ds:uri="43378184-7a71-49f3-8e9a-d61673e29146"/>
    <ds:schemaRef ds:uri="02686eb8-8bbd-49ef-a183-b292a047162c"/>
  </ds:schemaRefs>
</ds:datastoreItem>
</file>

<file path=customXml/itemProps3.xml><?xml version="1.0" encoding="utf-8"?>
<ds:datastoreItem xmlns:ds="http://schemas.openxmlformats.org/officeDocument/2006/customXml" ds:itemID="{5AE01E3A-97C1-4A16-8100-324850F4CB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Resultat 28.02.23 mot budsjett</vt:lpstr>
      <vt:lpstr>Saldo pr. 28.02.23</vt:lpstr>
      <vt:lpstr>Resultat 30.04.23 mot budsj</vt:lpstr>
      <vt:lpstr>Saldo pr. 30.04.23</vt:lpstr>
      <vt:lpstr>Resultat 31.08.23 mot budsjett</vt:lpstr>
      <vt:lpstr>Saldo pr. 31.08.23</vt:lpstr>
      <vt:lpstr>Vedtatt budsjett 2023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Brita Dyrnes</dc:creator>
  <cp:keywords/>
  <dc:description/>
  <cp:lastModifiedBy>Grete Nilssen</cp:lastModifiedBy>
  <cp:revision/>
  <dcterms:created xsi:type="dcterms:W3CDTF">2012-06-12T16:27:38Z</dcterms:created>
  <dcterms:modified xsi:type="dcterms:W3CDTF">2023-09-18T05:57:29Z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0x0101001987A0A56D0F0546A72BC3D976ECEE16</vt:lpwstr>
  </property>
</Properties>
</file>